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inkehu-my.sharepoint.com/personal/mikoczi_marta_uni-nke_hu/Documents/Asztal/Képzés-fejlesztés/2. Aktuális/2024 október_technikai tantervmódosítás/Tantervek/BA/Rendészeti/"/>
    </mc:Choice>
  </mc:AlternateContent>
  <bookViews>
    <workbookView xWindow="0" yWindow="0" windowWidth="20490" windowHeight="7620" activeTab="1"/>
  </bookViews>
  <sheets>
    <sheet name="SZAK" sheetId="14" r:id="rId1"/>
    <sheet name="Bevándorlási" sheetId="23" r:id="rId2"/>
    <sheet name="HATÁRRENDÉSZETI" sheetId="12" r:id="rId3"/>
    <sheet name="Igrend" sheetId="17" r:id="rId4"/>
    <sheet name="Közlekedés" sheetId="18" r:id="rId5"/>
    <sheet name="Közrendvédelmi" sheetId="19" r:id="rId6"/>
    <sheet name="Előtanulmányi rend" sheetId="24" r:id="rId7"/>
  </sheets>
  <externalReferences>
    <externalReference r:id="rId8"/>
  </externalReferences>
  <definedNames>
    <definedName name="_1A83.2_1" localSheetId="1">#REF!</definedName>
    <definedName name="_1A83.2_1" localSheetId="6">#REF!</definedName>
    <definedName name="_1A83.2_1">#REF!</definedName>
    <definedName name="_2A83.2_2" localSheetId="1">#REF!</definedName>
    <definedName name="_2A83.2_2" localSheetId="6">#REF!</definedName>
    <definedName name="_2A83.2_2">#REF!</definedName>
    <definedName name="_3A83.2_3" localSheetId="1">#REF!</definedName>
    <definedName name="_3A83.2_3" localSheetId="6">#REF!</definedName>
    <definedName name="_3A83.2_3">#REF!</definedName>
    <definedName name="_4A83.2_4" localSheetId="1">#REF!</definedName>
    <definedName name="_4A83.2_4" localSheetId="6">#REF!</definedName>
    <definedName name="_4A83.2_4">#REF!</definedName>
    <definedName name="A83.2" localSheetId="1">#REF!</definedName>
    <definedName name="A83.2" localSheetId="6">#REF!</definedName>
    <definedName name="A83.2" localSheetId="2">#REF!</definedName>
    <definedName name="A83.2">#REF!</definedName>
    <definedName name="k" localSheetId="1">#REF!</definedName>
    <definedName name="k">#REF!</definedName>
    <definedName name="másol" localSheetId="1">#REF!</definedName>
    <definedName name="másol" localSheetId="6">#REF!</definedName>
    <definedName name="másol">#REF!</definedName>
    <definedName name="_xlnm.Print_Area" localSheetId="2">HATÁRRENDÉSZETI!#REF!</definedName>
    <definedName name="_xlnm.Print_Area" localSheetId="4">Közlekedés!$A$1:$AO$41</definedName>
    <definedName name="x">#REF!</definedName>
    <definedName name="xxx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55" i="23" l="1"/>
  <c r="AE55" i="23"/>
  <c r="AA55" i="23"/>
  <c r="W55" i="23"/>
  <c r="S55" i="23"/>
  <c r="O55" i="23"/>
  <c r="K55" i="23"/>
  <c r="AB55" i="23" l="1"/>
  <c r="X55" i="23"/>
  <c r="T55" i="23"/>
  <c r="H55" i="23"/>
  <c r="AE43" i="23"/>
  <c r="AL42" i="23"/>
  <c r="AI42" i="23"/>
  <c r="AI43" i="23" s="1"/>
  <c r="AH42" i="23"/>
  <c r="AG42" i="23"/>
  <c r="AF42" i="23"/>
  <c r="AA42" i="23"/>
  <c r="AA43" i="23" s="1"/>
  <c r="Z42" i="23"/>
  <c r="Y42" i="23"/>
  <c r="AK42" i="23" s="1"/>
  <c r="X42" i="23"/>
  <c r="AJ42" i="23" s="1"/>
  <c r="AM42" i="23" s="1"/>
  <c r="W42" i="23"/>
  <c r="W43" i="23" s="1"/>
  <c r="V42" i="23"/>
  <c r="U42" i="23"/>
  <c r="T42" i="23"/>
  <c r="S42" i="23"/>
  <c r="S43" i="23" s="1"/>
  <c r="R42" i="23"/>
  <c r="Q42" i="23"/>
  <c r="P42" i="23"/>
  <c r="O42" i="23"/>
  <c r="N42" i="23"/>
  <c r="M42" i="23"/>
  <c r="L42" i="23"/>
  <c r="K42" i="23"/>
  <c r="J42" i="23"/>
  <c r="I42" i="23"/>
  <c r="H42" i="23"/>
  <c r="G42" i="23"/>
  <c r="F42" i="23"/>
  <c r="E42" i="23"/>
  <c r="D42" i="23"/>
  <c r="AL41" i="23"/>
  <c r="AK41" i="23"/>
  <c r="AJ41" i="23"/>
  <c r="AL40" i="23"/>
  <c r="AK40" i="23"/>
  <c r="AJ40" i="23"/>
  <c r="AL39" i="23"/>
  <c r="AK39" i="23"/>
  <c r="AJ39" i="23"/>
  <c r="AI36" i="23"/>
  <c r="AH36" i="23"/>
  <c r="AG36" i="23"/>
  <c r="AF36" i="23"/>
  <c r="W36" i="23"/>
  <c r="V36" i="23"/>
  <c r="U36" i="23"/>
  <c r="T36" i="23"/>
  <c r="S36" i="23"/>
  <c r="R36" i="23"/>
  <c r="Q36" i="23"/>
  <c r="P36" i="23"/>
  <c r="O36" i="23"/>
  <c r="N36" i="23"/>
  <c r="M36" i="23"/>
  <c r="L36" i="23"/>
  <c r="K36" i="23"/>
  <c r="J36" i="23"/>
  <c r="I36" i="23"/>
  <c r="H36" i="23"/>
  <c r="G36" i="23"/>
  <c r="F36" i="23"/>
  <c r="E36" i="23"/>
  <c r="D36" i="23"/>
  <c r="AK35" i="23"/>
  <c r="AJ35" i="23"/>
  <c r="AK34" i="23"/>
  <c r="AJ34" i="23"/>
  <c r="AJ36" i="23" s="1"/>
  <c r="AK33" i="23"/>
  <c r="AK36" i="23" s="1"/>
  <c r="AJ33" i="23"/>
  <c r="AK32" i="23"/>
  <c r="AJ32" i="23"/>
  <c r="AC30" i="23"/>
  <c r="AC43" i="23" s="1"/>
  <c r="AH29" i="23"/>
  <c r="AG29" i="23"/>
  <c r="AF29" i="23"/>
  <c r="AD29" i="23"/>
  <c r="AC29" i="23"/>
  <c r="AB29" i="23"/>
  <c r="Z29" i="23"/>
  <c r="Y29" i="23"/>
  <c r="X29" i="23"/>
  <c r="V29" i="23"/>
  <c r="U29" i="23"/>
  <c r="T29" i="23"/>
  <c r="R29" i="23"/>
  <c r="Q29" i="23"/>
  <c r="P29" i="23"/>
  <c r="N29" i="23"/>
  <c r="M29" i="23"/>
  <c r="L29" i="23"/>
  <c r="J29" i="23"/>
  <c r="I29" i="23"/>
  <c r="H29" i="23"/>
  <c r="F29" i="23"/>
  <c r="E29" i="23"/>
  <c r="D29" i="23"/>
  <c r="AM28" i="23"/>
  <c r="AL28" i="23"/>
  <c r="AK28" i="23"/>
  <c r="AJ28" i="23"/>
  <c r="AM27" i="23"/>
  <c r="AL27" i="23"/>
  <c r="AK27" i="23"/>
  <c r="AJ27" i="23"/>
  <c r="AM26" i="23"/>
  <c r="AL26" i="23"/>
  <c r="AK26" i="23"/>
  <c r="AJ26" i="23"/>
  <c r="AM25" i="23"/>
  <c r="AL25" i="23"/>
  <c r="AK25" i="23"/>
  <c r="AJ25" i="23"/>
  <c r="AM24" i="23"/>
  <c r="AL24" i="23"/>
  <c r="AK24" i="23"/>
  <c r="AJ24" i="23"/>
  <c r="AM23" i="23"/>
  <c r="AL23" i="23"/>
  <c r="AK23" i="23"/>
  <c r="AJ23" i="23"/>
  <c r="AM22" i="23"/>
  <c r="AL22" i="23"/>
  <c r="AK22" i="23"/>
  <c r="AJ22" i="23"/>
  <c r="AM21" i="23"/>
  <c r="AL21" i="23"/>
  <c r="AK21" i="23"/>
  <c r="AJ21" i="23"/>
  <c r="AM20" i="23"/>
  <c r="AL20" i="23"/>
  <c r="AK20" i="23"/>
  <c r="AJ20" i="23"/>
  <c r="AM19" i="23"/>
  <c r="AL19" i="23"/>
  <c r="AK19" i="23"/>
  <c r="AJ19" i="23"/>
  <c r="AM18" i="23"/>
  <c r="AL18" i="23"/>
  <c r="AK18" i="23"/>
  <c r="AJ18" i="23"/>
  <c r="AM17" i="23"/>
  <c r="AL17" i="23"/>
  <c r="AK17" i="23"/>
  <c r="AJ17" i="23"/>
  <c r="AM16" i="23"/>
  <c r="AL16" i="23"/>
  <c r="AK16" i="23"/>
  <c r="AJ16" i="23"/>
  <c r="AM15" i="23"/>
  <c r="AL15" i="23"/>
  <c r="AK15" i="23"/>
  <c r="AJ15" i="23"/>
  <c r="AM14" i="23"/>
  <c r="AL14" i="23"/>
  <c r="AK14" i="23"/>
  <c r="AJ14" i="23"/>
  <c r="AM13" i="23"/>
  <c r="AL13" i="23"/>
  <c r="AK13" i="23"/>
  <c r="AJ13" i="23"/>
  <c r="AM12" i="23"/>
  <c r="AM29" i="23" s="1"/>
  <c r="AL12" i="23"/>
  <c r="AL29" i="23" s="1"/>
  <c r="AK12" i="23"/>
  <c r="AK29" i="23" s="1"/>
  <c r="AJ12" i="23"/>
  <c r="AJ29" i="23" s="1"/>
  <c r="AH10" i="23"/>
  <c r="AG10" i="23"/>
  <c r="AG30" i="23" s="1"/>
  <c r="AG37" i="23" s="1"/>
  <c r="AF10" i="23"/>
  <c r="AF30" i="23" s="1"/>
  <c r="AD10" i="23"/>
  <c r="AD30" i="23" s="1"/>
  <c r="AD43" i="23" s="1"/>
  <c r="AC10" i="23"/>
  <c r="AB10" i="23"/>
  <c r="AB30" i="23" s="1"/>
  <c r="AB43" i="23" s="1"/>
  <c r="Z10" i="23"/>
  <c r="Z30" i="23" s="1"/>
  <c r="Z43" i="23" s="1"/>
  <c r="Y10" i="23"/>
  <c r="Y30" i="23" s="1"/>
  <c r="X48" i="23" s="1"/>
  <c r="X10" i="23"/>
  <c r="X30" i="23" s="1"/>
  <c r="X43" i="23" s="1"/>
  <c r="V10" i="23"/>
  <c r="V30" i="23" s="1"/>
  <c r="V43" i="23" s="1"/>
  <c r="U10" i="23"/>
  <c r="U30" i="23" s="1"/>
  <c r="U43" i="23" s="1"/>
  <c r="T10" i="23"/>
  <c r="T30" i="23" s="1"/>
  <c r="R10" i="23"/>
  <c r="R30" i="23" s="1"/>
  <c r="R43" i="23" s="1"/>
  <c r="Q10" i="23"/>
  <c r="Q30" i="23" s="1"/>
  <c r="Q37" i="23" s="1"/>
  <c r="P10" i="23"/>
  <c r="P30" i="23" s="1"/>
  <c r="N10" i="23"/>
  <c r="N30" i="23" s="1"/>
  <c r="N43" i="23" s="1"/>
  <c r="M10" i="23"/>
  <c r="M30" i="23" s="1"/>
  <c r="L10" i="23"/>
  <c r="L30" i="23" s="1"/>
  <c r="L37" i="23" s="1"/>
  <c r="J10" i="23"/>
  <c r="J30" i="23" s="1"/>
  <c r="J43" i="23" s="1"/>
  <c r="I10" i="23"/>
  <c r="I30" i="23" s="1"/>
  <c r="H10" i="23"/>
  <c r="H30" i="23" s="1"/>
  <c r="F10" i="23"/>
  <c r="F30" i="23" s="1"/>
  <c r="F43" i="23" s="1"/>
  <c r="E10" i="23"/>
  <c r="E30" i="23" s="1"/>
  <c r="E43" i="23" s="1"/>
  <c r="D10" i="23"/>
  <c r="D30" i="23" s="1"/>
  <c r="X52" i="23" l="1"/>
  <c r="AB46" i="23"/>
  <c r="M43" i="23"/>
  <c r="M37" i="23"/>
  <c r="H43" i="23"/>
  <c r="H37" i="23"/>
  <c r="AG43" i="23"/>
  <c r="AL10" i="23"/>
  <c r="AL30" i="23" s="1"/>
  <c r="AL43" i="23" s="1"/>
  <c r="AH30" i="23"/>
  <c r="AH43" i="23" s="1"/>
  <c r="U37" i="23"/>
  <c r="T50" i="23" s="1"/>
  <c r="Y43" i="23"/>
  <c r="X57" i="23" s="1"/>
  <c r="AB50" i="23"/>
  <c r="D37" i="23"/>
  <c r="D43" i="23"/>
  <c r="D57" i="23" s="1"/>
  <c r="I43" i="23"/>
  <c r="I37" i="23"/>
  <c r="H50" i="23" s="1"/>
  <c r="T43" i="23"/>
  <c r="T57" i="23" s="1"/>
  <c r="T37" i="23"/>
  <c r="AB53" i="23"/>
  <c r="AB49" i="23"/>
  <c r="AB54" i="23"/>
  <c r="AB52" i="23"/>
  <c r="AB48" i="23"/>
  <c r="AB51" i="23"/>
  <c r="AB47" i="23"/>
  <c r="L43" i="23"/>
  <c r="AB57" i="23"/>
  <c r="P43" i="23"/>
  <c r="P37" i="23"/>
  <c r="T51" i="23"/>
  <c r="T54" i="23"/>
  <c r="AF43" i="23"/>
  <c r="AF57" i="23" s="1"/>
  <c r="AF37" i="23"/>
  <c r="X51" i="23"/>
  <c r="E37" i="23"/>
  <c r="Q43" i="23"/>
  <c r="AJ10" i="23"/>
  <c r="X49" i="23"/>
  <c r="X53" i="23"/>
  <c r="AK10" i="23"/>
  <c r="AK30" i="23" s="1"/>
  <c r="X46" i="23"/>
  <c r="T48" i="23"/>
  <c r="X50" i="23"/>
  <c r="X54" i="23"/>
  <c r="X47" i="23"/>
  <c r="H49" i="23"/>
  <c r="L57" i="23" l="1"/>
  <c r="H47" i="23"/>
  <c r="H52" i="23"/>
  <c r="AM52" i="23" s="1"/>
  <c r="P57" i="23"/>
  <c r="T49" i="23"/>
  <c r="T52" i="23"/>
  <c r="H48" i="23"/>
  <c r="AM48" i="23" s="1"/>
  <c r="H51" i="23"/>
  <c r="AM51" i="23" s="1"/>
  <c r="T46" i="23"/>
  <c r="H53" i="23"/>
  <c r="T47" i="23"/>
  <c r="AM47" i="23" s="1"/>
  <c r="H46" i="23"/>
  <c r="AM46" i="23" s="1"/>
  <c r="AM50" i="23"/>
  <c r="H57" i="23"/>
  <c r="AJ30" i="23"/>
  <c r="AM10" i="23"/>
  <c r="AM30" i="23" s="1"/>
  <c r="AM43" i="23" s="1"/>
  <c r="AM49" i="23"/>
  <c r="H54" i="23"/>
  <c r="AM54" i="23" s="1"/>
  <c r="T53" i="23"/>
  <c r="AK37" i="23"/>
  <c r="AK43" i="23"/>
  <c r="AM53" i="23" l="1"/>
  <c r="AM55" i="23"/>
  <c r="AJ43" i="23"/>
  <c r="AJ37" i="23"/>
  <c r="AK87" i="14" l="1"/>
  <c r="AJ87" i="14"/>
  <c r="AM87" i="14" l="1"/>
  <c r="AJ15" i="12"/>
  <c r="AK15" i="12"/>
  <c r="AL15" i="12"/>
  <c r="AM15" i="12"/>
  <c r="AJ16" i="12"/>
  <c r="AK16" i="12"/>
  <c r="AL16" i="12"/>
  <c r="AM16" i="12"/>
  <c r="AJ17" i="12"/>
  <c r="AK17" i="12"/>
  <c r="AL17" i="12"/>
  <c r="AM17" i="12"/>
  <c r="AJ18" i="12"/>
  <c r="AK18" i="12"/>
  <c r="AL18" i="12"/>
  <c r="AM18" i="12"/>
  <c r="AJ19" i="12"/>
  <c r="AK19" i="12"/>
  <c r="AL19" i="12"/>
  <c r="AM19" i="12"/>
  <c r="AJ20" i="12"/>
  <c r="AK20" i="12"/>
  <c r="AL20" i="12"/>
  <c r="AM20" i="12"/>
  <c r="AJ21" i="12"/>
  <c r="AK21" i="12"/>
  <c r="AL21" i="12"/>
  <c r="AM21" i="12"/>
  <c r="AJ22" i="12"/>
  <c r="AK22" i="12"/>
  <c r="AL22" i="12"/>
  <c r="AM22" i="12"/>
  <c r="AJ23" i="12"/>
  <c r="AK23" i="12"/>
  <c r="AL23" i="12"/>
  <c r="AM23" i="12"/>
  <c r="AJ24" i="12"/>
  <c r="AK24" i="12"/>
  <c r="AL24" i="12"/>
  <c r="AM24" i="12"/>
  <c r="AJ25" i="12"/>
  <c r="AK25" i="12"/>
  <c r="AL25" i="12"/>
  <c r="AM25" i="12"/>
  <c r="AJ26" i="12"/>
  <c r="AK26" i="12"/>
  <c r="AL26" i="12"/>
  <c r="AM26" i="12"/>
  <c r="AJ27" i="12"/>
  <c r="AK27" i="12"/>
  <c r="AL27" i="12"/>
  <c r="AM27" i="12"/>
  <c r="AL28" i="12" l="1"/>
  <c r="AL20" i="18"/>
  <c r="AK20" i="18"/>
  <c r="AJ20" i="18"/>
  <c r="AM20" i="18" l="1"/>
  <c r="AI47" i="12"/>
  <c r="AJ12" i="17"/>
  <c r="AM12" i="17" s="1"/>
  <c r="AK12" i="17"/>
  <c r="AL12" i="17"/>
  <c r="AJ13" i="17"/>
  <c r="AM13" i="17" s="1"/>
  <c r="AK13" i="17"/>
  <c r="AL13" i="17"/>
  <c r="AJ14" i="17"/>
  <c r="AK14" i="17"/>
  <c r="AL14" i="17"/>
  <c r="AJ31" i="17"/>
  <c r="AK31" i="17"/>
  <c r="AM31" i="17" s="1"/>
  <c r="AL31" i="17"/>
  <c r="AJ32" i="17"/>
  <c r="AK32" i="17"/>
  <c r="AM32" i="17" s="1"/>
  <c r="AL32" i="17"/>
  <c r="AL14" i="12"/>
  <c r="AK14" i="12"/>
  <c r="AJ14" i="12"/>
  <c r="AL30" i="17"/>
  <c r="AK30" i="17"/>
  <c r="AJ30" i="17"/>
  <c r="AM30" i="17" s="1"/>
  <c r="AL29" i="17"/>
  <c r="AK29" i="17"/>
  <c r="AJ29" i="17"/>
  <c r="AL28" i="17"/>
  <c r="AK28" i="17"/>
  <c r="AJ28" i="17"/>
  <c r="AL27" i="17"/>
  <c r="AK27" i="17"/>
  <c r="AJ27" i="17"/>
  <c r="AL26" i="17"/>
  <c r="AK26" i="17"/>
  <c r="AJ26" i="17"/>
  <c r="AM26" i="17" s="1"/>
  <c r="AL25" i="17"/>
  <c r="AK25" i="17"/>
  <c r="AJ25" i="17"/>
  <c r="AL24" i="17"/>
  <c r="AK24" i="17"/>
  <c r="AJ24" i="17"/>
  <c r="AL23" i="17"/>
  <c r="AK23" i="17"/>
  <c r="AJ23" i="17"/>
  <c r="AM23" i="17" s="1"/>
  <c r="AL22" i="17"/>
  <c r="AK22" i="17"/>
  <c r="AJ22" i="17"/>
  <c r="AL21" i="17"/>
  <c r="AK21" i="17"/>
  <c r="AJ21" i="17"/>
  <c r="AL20" i="17"/>
  <c r="AK20" i="17"/>
  <c r="AJ20" i="17"/>
  <c r="AL19" i="17"/>
  <c r="AK19" i="17"/>
  <c r="AJ19" i="17"/>
  <c r="AL18" i="17"/>
  <c r="AK18" i="17"/>
  <c r="AJ18" i="17"/>
  <c r="AL17" i="17"/>
  <c r="AK17" i="17"/>
  <c r="AJ17" i="17"/>
  <c r="AL16" i="17"/>
  <c r="AK16" i="17"/>
  <c r="AJ16" i="17"/>
  <c r="AL15" i="17"/>
  <c r="AK15" i="17"/>
  <c r="AJ15" i="17"/>
  <c r="AM15" i="17" s="1"/>
  <c r="AM18" i="17" l="1"/>
  <c r="AM22" i="17"/>
  <c r="AM14" i="17"/>
  <c r="AM17" i="17"/>
  <c r="AM21" i="17"/>
  <c r="AM25" i="17"/>
  <c r="AM29" i="17"/>
  <c r="AM20" i="17"/>
  <c r="AM28" i="17"/>
  <c r="AM19" i="17"/>
  <c r="AM27" i="17"/>
  <c r="AM14" i="12"/>
  <c r="AM16" i="17"/>
  <c r="AM24" i="17"/>
  <c r="AL23" i="19" l="1"/>
  <c r="AL24" i="19"/>
  <c r="AL25" i="19"/>
  <c r="AL26" i="19"/>
  <c r="AL27" i="19"/>
  <c r="AL28" i="19"/>
  <c r="AL29" i="19"/>
  <c r="AL30" i="19"/>
  <c r="AL31" i="19"/>
  <c r="AL32" i="19"/>
  <c r="AL33" i="19"/>
  <c r="AL34" i="19"/>
  <c r="AL12" i="19"/>
  <c r="AL13" i="19"/>
  <c r="AL14" i="19"/>
  <c r="AL15" i="19"/>
  <c r="AL16" i="19"/>
  <c r="AL17" i="19"/>
  <c r="AL18" i="19"/>
  <c r="AL19" i="19"/>
  <c r="AL20" i="19"/>
  <c r="AL21" i="19"/>
  <c r="AL22" i="19"/>
  <c r="AL60" i="14"/>
  <c r="AK60" i="14"/>
  <c r="AJ60" i="14"/>
  <c r="AM60" i="14" l="1"/>
  <c r="Y28" i="12"/>
  <c r="AJ27" i="19" l="1"/>
  <c r="AK27" i="19"/>
  <c r="AJ28" i="19"/>
  <c r="AK28" i="19"/>
  <c r="AJ29" i="19"/>
  <c r="AK29" i="19"/>
  <c r="AJ30" i="19"/>
  <c r="AK30" i="19"/>
  <c r="AM30" i="19" s="1"/>
  <c r="AJ31" i="19"/>
  <c r="AK31" i="19"/>
  <c r="AJ32" i="19"/>
  <c r="AK32" i="19"/>
  <c r="AJ33" i="19"/>
  <c r="AK33" i="19"/>
  <c r="AJ34" i="19"/>
  <c r="AK34" i="19"/>
  <c r="N35" i="19"/>
  <c r="D61" i="18"/>
  <c r="AM34" i="19" l="1"/>
  <c r="AM28" i="19"/>
  <c r="AM27" i="19"/>
  <c r="AM29" i="19"/>
  <c r="AM33" i="19"/>
  <c r="AM31" i="19"/>
  <c r="AM32" i="19"/>
  <c r="R34" i="18"/>
  <c r="AJ50" i="14"/>
  <c r="AK50" i="14"/>
  <c r="AL50" i="14"/>
  <c r="AJ51" i="14"/>
  <c r="AK51" i="14"/>
  <c r="AL51" i="14"/>
  <c r="AM50" i="14" l="1"/>
  <c r="AM51" i="14"/>
  <c r="AK19" i="19"/>
  <c r="AJ19" i="19"/>
  <c r="AK18" i="19"/>
  <c r="AJ18" i="19"/>
  <c r="AM18" i="19" s="1"/>
  <c r="AL16" i="18"/>
  <c r="AK16" i="18"/>
  <c r="AM16" i="18" s="1"/>
  <c r="AJ16" i="18"/>
  <c r="AL15" i="18"/>
  <c r="AK15" i="18"/>
  <c r="AJ15" i="18"/>
  <c r="AM15" i="18" s="1"/>
  <c r="AM19" i="19" l="1"/>
  <c r="D56" i="12" l="1"/>
  <c r="AL27" i="18"/>
  <c r="AK27" i="18"/>
  <c r="AJ27" i="18"/>
  <c r="AL26" i="18"/>
  <c r="AK26" i="18"/>
  <c r="AJ26" i="18"/>
  <c r="AM26" i="18" s="1"/>
  <c r="AM27" i="18" l="1"/>
  <c r="AI51" i="12"/>
  <c r="AI52" i="12"/>
  <c r="AI50" i="12"/>
  <c r="AI49" i="12"/>
  <c r="AI48" i="12"/>
  <c r="AI46" i="12"/>
  <c r="AI45" i="12"/>
  <c r="AI44" i="12"/>
  <c r="AE52" i="12"/>
  <c r="AE51" i="12"/>
  <c r="AE50" i="12"/>
  <c r="AE49" i="12"/>
  <c r="AE48" i="12"/>
  <c r="AE47" i="12"/>
  <c r="AE46" i="12"/>
  <c r="AE45" i="12"/>
  <c r="AE44" i="12"/>
  <c r="AA52" i="12"/>
  <c r="AA51" i="12"/>
  <c r="AA50" i="12"/>
  <c r="AA49" i="12"/>
  <c r="AA48" i="12"/>
  <c r="AA47" i="12"/>
  <c r="AA46" i="12"/>
  <c r="AA45" i="12"/>
  <c r="AA44" i="12"/>
  <c r="W52" i="12"/>
  <c r="W51" i="12"/>
  <c r="W50" i="12"/>
  <c r="W49" i="12"/>
  <c r="W48" i="12"/>
  <c r="W47" i="12"/>
  <c r="W46" i="12"/>
  <c r="W45" i="12"/>
  <c r="W44" i="12"/>
  <c r="S52" i="12"/>
  <c r="S51" i="12"/>
  <c r="S50" i="12"/>
  <c r="S49" i="12"/>
  <c r="S48" i="12"/>
  <c r="S47" i="12"/>
  <c r="S46" i="12"/>
  <c r="S45" i="12"/>
  <c r="S44" i="12"/>
  <c r="O52" i="12"/>
  <c r="O51" i="12"/>
  <c r="O50" i="12"/>
  <c r="O49" i="12"/>
  <c r="O48" i="12"/>
  <c r="O47" i="12"/>
  <c r="O46" i="12"/>
  <c r="O45" i="12"/>
  <c r="O44" i="12"/>
  <c r="K52" i="12"/>
  <c r="K51" i="12"/>
  <c r="K50" i="12"/>
  <c r="K49" i="12"/>
  <c r="K48" i="12"/>
  <c r="K47" i="12"/>
  <c r="K46" i="12"/>
  <c r="K45" i="12"/>
  <c r="K44" i="12"/>
  <c r="G95" i="14"/>
  <c r="AI99" i="14"/>
  <c r="AI101" i="14"/>
  <c r="AI100" i="14"/>
  <c r="AI98" i="14"/>
  <c r="AI97" i="14"/>
  <c r="AI96" i="14"/>
  <c r="AI95" i="14"/>
  <c r="AI94" i="14"/>
  <c r="AI93" i="14"/>
  <c r="AE101" i="14"/>
  <c r="AE100" i="14"/>
  <c r="AE99" i="14"/>
  <c r="AE98" i="14"/>
  <c r="AE97" i="14"/>
  <c r="AE96" i="14"/>
  <c r="AE95" i="14"/>
  <c r="AE94" i="14"/>
  <c r="AE93" i="14"/>
  <c r="AA101" i="14"/>
  <c r="AA100" i="14"/>
  <c r="AA99" i="14"/>
  <c r="AA98" i="14"/>
  <c r="AA97" i="14"/>
  <c r="AA96" i="14"/>
  <c r="AA95" i="14"/>
  <c r="AA94" i="14"/>
  <c r="AA93" i="14"/>
  <c r="W101" i="14"/>
  <c r="W100" i="14"/>
  <c r="W99" i="14"/>
  <c r="W98" i="14"/>
  <c r="W97" i="14"/>
  <c r="W96" i="14"/>
  <c r="W95" i="14"/>
  <c r="W94" i="14"/>
  <c r="W93" i="14"/>
  <c r="S101" i="14"/>
  <c r="S100" i="14"/>
  <c r="S99" i="14"/>
  <c r="S98" i="14"/>
  <c r="S97" i="14"/>
  <c r="S96" i="14"/>
  <c r="S95" i="14"/>
  <c r="S94" i="14"/>
  <c r="S93" i="14"/>
  <c r="O101" i="14"/>
  <c r="O100" i="14"/>
  <c r="O99" i="14"/>
  <c r="O98" i="14"/>
  <c r="O97" i="14"/>
  <c r="O96" i="14"/>
  <c r="O95" i="14"/>
  <c r="O94" i="14"/>
  <c r="O93" i="14"/>
  <c r="K101" i="14"/>
  <c r="K100" i="14"/>
  <c r="K99" i="14"/>
  <c r="K98" i="14"/>
  <c r="K97" i="14"/>
  <c r="K96" i="14"/>
  <c r="K95" i="14"/>
  <c r="K94" i="14"/>
  <c r="K93" i="14"/>
  <c r="G94" i="14"/>
  <c r="G93" i="14"/>
  <c r="G101" i="14"/>
  <c r="G100" i="14"/>
  <c r="G99" i="14"/>
  <c r="G98" i="14"/>
  <c r="G97" i="14"/>
  <c r="G96" i="14"/>
  <c r="AB59" i="19"/>
  <c r="X59" i="19"/>
  <c r="T59" i="19"/>
  <c r="H59" i="19"/>
  <c r="AB58" i="18"/>
  <c r="X58" i="18"/>
  <c r="T58" i="18"/>
  <c r="H58" i="18"/>
  <c r="AB57" i="17"/>
  <c r="X57" i="17"/>
  <c r="T57" i="17"/>
  <c r="H57" i="17"/>
  <c r="AI53" i="12" l="1"/>
  <c r="O53" i="12"/>
  <c r="AM95" i="14"/>
  <c r="AM93" i="14"/>
  <c r="AE53" i="12"/>
  <c r="AA53" i="12"/>
  <c r="S53" i="12"/>
  <c r="W53" i="12"/>
  <c r="K53" i="12"/>
  <c r="AB53" i="12" l="1"/>
  <c r="X53" i="12"/>
  <c r="AL83" i="14" l="1"/>
  <c r="AJ13" i="19" l="1"/>
  <c r="AK13" i="19"/>
  <c r="AJ14" i="19"/>
  <c r="AK14" i="19"/>
  <c r="AJ15" i="19"/>
  <c r="AK15" i="19"/>
  <c r="AJ16" i="19"/>
  <c r="AK16" i="19"/>
  <c r="AJ17" i="19"/>
  <c r="AK17" i="19"/>
  <c r="AJ20" i="19"/>
  <c r="AK20" i="19"/>
  <c r="AJ21" i="19"/>
  <c r="AK21" i="19"/>
  <c r="AJ22" i="19"/>
  <c r="AK22" i="19"/>
  <c r="AJ23" i="19"/>
  <c r="AK23" i="19"/>
  <c r="AJ24" i="19"/>
  <c r="AK24" i="19"/>
  <c r="AJ25" i="19"/>
  <c r="AK25" i="19"/>
  <c r="AJ26" i="19"/>
  <c r="AK26" i="19"/>
  <c r="AD77" i="14"/>
  <c r="X33" i="17"/>
  <c r="Y33" i="17"/>
  <c r="AJ21" i="18"/>
  <c r="AK21" i="18"/>
  <c r="AL21" i="18"/>
  <c r="AJ22" i="18"/>
  <c r="AK22" i="18"/>
  <c r="AL22" i="18"/>
  <c r="AJ23" i="18"/>
  <c r="AK23" i="18"/>
  <c r="AL23" i="18"/>
  <c r="AL25" i="18"/>
  <c r="AK25" i="18"/>
  <c r="AJ25" i="18"/>
  <c r="AJ32" i="18"/>
  <c r="AK32" i="18"/>
  <c r="AL32" i="18"/>
  <c r="AK10" i="14"/>
  <c r="AJ10" i="14"/>
  <c r="AL10" i="14"/>
  <c r="AJ11" i="14"/>
  <c r="AK11" i="14"/>
  <c r="AL11" i="14"/>
  <c r="AJ12" i="14"/>
  <c r="AK12" i="14"/>
  <c r="AL12" i="14"/>
  <c r="AJ13" i="14"/>
  <c r="AK13" i="14"/>
  <c r="AL13" i="14"/>
  <c r="AJ14" i="14"/>
  <c r="AK14" i="14"/>
  <c r="AL14" i="14"/>
  <c r="AJ15" i="14"/>
  <c r="AK15" i="14"/>
  <c r="AL15" i="14"/>
  <c r="AJ16" i="14"/>
  <c r="AK16" i="14"/>
  <c r="AL16" i="14"/>
  <c r="AJ17" i="14"/>
  <c r="AK17" i="14"/>
  <c r="AL17" i="14"/>
  <c r="AJ18" i="14"/>
  <c r="AK18" i="14"/>
  <c r="AL18" i="14"/>
  <c r="AJ19" i="14"/>
  <c r="AK19" i="14"/>
  <c r="AL19" i="14"/>
  <c r="AJ20" i="14"/>
  <c r="AK20" i="14"/>
  <c r="AL20" i="14"/>
  <c r="AJ21" i="14"/>
  <c r="AK21" i="14"/>
  <c r="AL21" i="14"/>
  <c r="AJ22" i="14"/>
  <c r="AK22" i="14"/>
  <c r="AL22" i="14"/>
  <c r="AJ23" i="14"/>
  <c r="AK23" i="14"/>
  <c r="AL23" i="14"/>
  <c r="AJ24" i="14"/>
  <c r="AK24" i="14"/>
  <c r="AL24" i="14"/>
  <c r="AJ25" i="14"/>
  <c r="AK25" i="14"/>
  <c r="AL25" i="14"/>
  <c r="AJ26" i="14"/>
  <c r="AK26" i="14"/>
  <c r="AL26" i="14"/>
  <c r="AJ27" i="14"/>
  <c r="AK27" i="14"/>
  <c r="AL27" i="14"/>
  <c r="AJ28" i="14"/>
  <c r="AK28" i="14"/>
  <c r="AL28" i="14"/>
  <c r="AJ29" i="14"/>
  <c r="AK29" i="14"/>
  <c r="AL29" i="14"/>
  <c r="AJ30" i="14"/>
  <c r="AK30" i="14"/>
  <c r="AL30" i="14"/>
  <c r="AJ31" i="14"/>
  <c r="AK31" i="14"/>
  <c r="AL31" i="14"/>
  <c r="AJ32" i="14"/>
  <c r="AK32" i="14"/>
  <c r="AL32" i="14"/>
  <c r="AJ33" i="14"/>
  <c r="AK33" i="14"/>
  <c r="AL33" i="14"/>
  <c r="AJ34" i="14"/>
  <c r="AK34" i="14"/>
  <c r="AL34" i="14"/>
  <c r="AJ35" i="14"/>
  <c r="AK35" i="14"/>
  <c r="AL35" i="14"/>
  <c r="AJ36" i="14"/>
  <c r="AK36" i="14"/>
  <c r="AL36" i="14"/>
  <c r="AJ37" i="14"/>
  <c r="AK37" i="14"/>
  <c r="AL37" i="14"/>
  <c r="AJ38" i="14"/>
  <c r="AK38" i="14"/>
  <c r="AL38" i="14"/>
  <c r="AJ39" i="14"/>
  <c r="AK39" i="14"/>
  <c r="AL39" i="14"/>
  <c r="AJ40" i="14"/>
  <c r="AK40" i="14"/>
  <c r="AL40" i="14"/>
  <c r="AJ41" i="14"/>
  <c r="AK41" i="14"/>
  <c r="AL41" i="14"/>
  <c r="AJ42" i="14"/>
  <c r="AK42" i="14"/>
  <c r="AL42" i="14"/>
  <c r="AJ54" i="14"/>
  <c r="AK54" i="14"/>
  <c r="AL54" i="14"/>
  <c r="AJ55" i="14"/>
  <c r="AK55" i="14"/>
  <c r="AL55" i="14"/>
  <c r="AJ56" i="14"/>
  <c r="AK56" i="14"/>
  <c r="AL56" i="14"/>
  <c r="AJ57" i="14"/>
  <c r="AK57" i="14"/>
  <c r="AL57" i="14"/>
  <c r="AJ58" i="14"/>
  <c r="AK58" i="14"/>
  <c r="AL58" i="14"/>
  <c r="AJ61" i="14"/>
  <c r="AK61" i="14"/>
  <c r="AL61" i="14"/>
  <c r="AJ43" i="14"/>
  <c r="AK43" i="14"/>
  <c r="AL43" i="14"/>
  <c r="AJ44" i="14"/>
  <c r="AK44" i="14"/>
  <c r="AL44" i="14"/>
  <c r="AJ52" i="14"/>
  <c r="AK52" i="14"/>
  <c r="AL52" i="14"/>
  <c r="AJ53" i="14"/>
  <c r="AK53" i="14"/>
  <c r="AL53" i="14"/>
  <c r="AJ45" i="14"/>
  <c r="AK45" i="14"/>
  <c r="AL45" i="14"/>
  <c r="AJ46" i="14"/>
  <c r="AK46" i="14"/>
  <c r="AL46" i="14"/>
  <c r="AJ47" i="14"/>
  <c r="AK47" i="14"/>
  <c r="AL47" i="14"/>
  <c r="AJ48" i="14"/>
  <c r="AK48" i="14"/>
  <c r="AL48" i="14"/>
  <c r="AJ49" i="14"/>
  <c r="AK49" i="14"/>
  <c r="AL49" i="14"/>
  <c r="AJ66" i="14"/>
  <c r="AK66" i="14"/>
  <c r="AL66" i="14"/>
  <c r="AJ67" i="14"/>
  <c r="AK67" i="14"/>
  <c r="AL67" i="14"/>
  <c r="AJ69" i="14"/>
  <c r="AK69" i="14"/>
  <c r="AL69" i="14"/>
  <c r="AJ62" i="14"/>
  <c r="AK62" i="14"/>
  <c r="AL62" i="14"/>
  <c r="AJ63" i="14"/>
  <c r="AK63" i="14"/>
  <c r="AL63" i="14"/>
  <c r="AJ64" i="14"/>
  <c r="AK64" i="14"/>
  <c r="AL64" i="14"/>
  <c r="AJ65" i="14"/>
  <c r="AK65" i="14"/>
  <c r="AL65" i="14"/>
  <c r="AJ68" i="14"/>
  <c r="AK68" i="14"/>
  <c r="AL68" i="14"/>
  <c r="AJ70" i="14"/>
  <c r="AK70" i="14"/>
  <c r="AL70" i="14"/>
  <c r="AJ71" i="14"/>
  <c r="AK71" i="14"/>
  <c r="AL71" i="14"/>
  <c r="AJ72" i="14"/>
  <c r="AK72" i="14"/>
  <c r="AL72" i="14"/>
  <c r="AJ73" i="14"/>
  <c r="AK73" i="14"/>
  <c r="AL73" i="14"/>
  <c r="AJ74" i="14"/>
  <c r="AK74" i="14"/>
  <c r="AL74" i="14"/>
  <c r="AJ75" i="14"/>
  <c r="AK75" i="14"/>
  <c r="AL75" i="14"/>
  <c r="AJ76" i="14"/>
  <c r="AK76" i="14"/>
  <c r="AL76" i="14"/>
  <c r="AL59" i="14"/>
  <c r="AK59" i="14"/>
  <c r="AJ59" i="14"/>
  <c r="AL13" i="12"/>
  <c r="AK13" i="12"/>
  <c r="AJ13" i="12"/>
  <c r="AL12" i="12"/>
  <c r="AK12" i="12"/>
  <c r="AJ12" i="12"/>
  <c r="AL14" i="18"/>
  <c r="AK14" i="18"/>
  <c r="AJ14" i="18"/>
  <c r="AL13" i="18"/>
  <c r="AK13" i="18"/>
  <c r="AJ13" i="18"/>
  <c r="AJ17" i="18"/>
  <c r="AK17" i="18"/>
  <c r="AL17" i="18"/>
  <c r="AJ18" i="18"/>
  <c r="AK18" i="18"/>
  <c r="AL18" i="18"/>
  <c r="AJ12" i="19"/>
  <c r="AK12" i="19"/>
  <c r="AL77" i="14" l="1"/>
  <c r="AL35" i="19"/>
  <c r="AM12" i="12"/>
  <c r="AM21" i="18"/>
  <c r="AM28" i="14"/>
  <c r="AM16" i="14"/>
  <c r="AM20" i="14"/>
  <c r="AM73" i="14"/>
  <c r="AM45" i="14"/>
  <c r="AM67" i="14"/>
  <c r="AM48" i="14"/>
  <c r="AM14" i="14"/>
  <c r="AM11" i="14"/>
  <c r="AM10" i="14"/>
  <c r="AM53" i="14"/>
  <c r="AM61" i="14"/>
  <c r="AM55" i="14"/>
  <c r="AM40" i="14"/>
  <c r="AM36" i="14"/>
  <c r="AM57" i="14"/>
  <c r="AM39" i="14"/>
  <c r="AM29" i="14"/>
  <c r="AM21" i="14"/>
  <c r="AM12" i="14"/>
  <c r="AM42" i="14"/>
  <c r="AM26" i="14"/>
  <c r="AM23" i="14"/>
  <c r="AM17" i="14"/>
  <c r="AM13" i="14"/>
  <c r="AM25" i="14"/>
  <c r="AM64" i="14"/>
  <c r="AM22" i="18"/>
  <c r="AM69" i="14"/>
  <c r="AM63" i="14"/>
  <c r="AM66" i="14"/>
  <c r="AM47" i="14"/>
  <c r="AM52" i="14"/>
  <c r="AM44" i="14"/>
  <c r="AM58" i="14"/>
  <c r="AM54" i="14"/>
  <c r="AM38" i="14"/>
  <c r="AM22" i="14"/>
  <c r="AM75" i="14"/>
  <c r="AM71" i="14"/>
  <c r="AM35" i="14"/>
  <c r="AM32" i="14"/>
  <c r="AM62" i="14"/>
  <c r="AM49" i="14"/>
  <c r="AM43" i="14"/>
  <c r="AM34" i="14"/>
  <c r="AM30" i="14"/>
  <c r="AM18" i="14"/>
  <c r="AM26" i="19"/>
  <c r="AM22" i="19"/>
  <c r="AM23" i="19"/>
  <c r="AM17" i="19"/>
  <c r="AM13" i="19"/>
  <c r="AM25" i="18"/>
  <c r="AM74" i="14"/>
  <c r="AM70" i="14"/>
  <c r="AM65" i="14"/>
  <c r="AM46" i="14"/>
  <c r="AM56" i="14"/>
  <c r="AM37" i="14"/>
  <c r="AM31" i="14"/>
  <c r="AM24" i="14"/>
  <c r="AM19" i="14"/>
  <c r="AM16" i="19"/>
  <c r="AM33" i="14"/>
  <c r="AM14" i="18"/>
  <c r="AM13" i="12"/>
  <c r="AM76" i="14"/>
  <c r="AM72" i="14"/>
  <c r="AM68" i="14"/>
  <c r="AM41" i="14"/>
  <c r="AM27" i="14"/>
  <c r="AM15" i="14"/>
  <c r="AM24" i="19"/>
  <c r="AM20" i="19"/>
  <c r="AM14" i="19"/>
  <c r="AM25" i="19"/>
  <c r="AM21" i="19"/>
  <c r="AM15" i="19"/>
  <c r="AM23" i="18"/>
  <c r="AM12" i="19"/>
  <c r="AM17" i="18"/>
  <c r="AM13" i="18"/>
  <c r="AM32" i="18"/>
  <c r="AM18" i="18"/>
  <c r="AL45" i="19" l="1"/>
  <c r="AK45" i="19"/>
  <c r="AJ45" i="19"/>
  <c r="AL44" i="19"/>
  <c r="AK44" i="19"/>
  <c r="AJ44" i="19"/>
  <c r="AL46" i="19"/>
  <c r="AK46" i="19"/>
  <c r="AJ46" i="19"/>
  <c r="AI41" i="19"/>
  <c r="AH41" i="19"/>
  <c r="AG41" i="19"/>
  <c r="AF41" i="19"/>
  <c r="AH35" i="19"/>
  <c r="AG35" i="19"/>
  <c r="AF35" i="19"/>
  <c r="AE41" i="19"/>
  <c r="AD41" i="19"/>
  <c r="AC41" i="19"/>
  <c r="AB41" i="19"/>
  <c r="AD35" i="19"/>
  <c r="AC35" i="19"/>
  <c r="AB35" i="19"/>
  <c r="AL45" i="18"/>
  <c r="AK45" i="18"/>
  <c r="AJ45" i="18"/>
  <c r="AL44" i="18"/>
  <c r="AK44" i="18"/>
  <c r="AJ44" i="18"/>
  <c r="AL43" i="18"/>
  <c r="AK43" i="18"/>
  <c r="AJ43" i="18"/>
  <c r="AH34" i="18"/>
  <c r="AG34" i="18"/>
  <c r="AF34" i="18"/>
  <c r="AD34" i="18"/>
  <c r="AC34" i="18"/>
  <c r="AB34" i="18"/>
  <c r="Z34" i="18"/>
  <c r="Y34" i="18"/>
  <c r="X34" i="18"/>
  <c r="V34" i="18"/>
  <c r="U34" i="18"/>
  <c r="T34" i="18"/>
  <c r="Q34" i="18"/>
  <c r="P34" i="18"/>
  <c r="F34" i="18"/>
  <c r="E34" i="18"/>
  <c r="D34" i="18"/>
  <c r="I34" i="18"/>
  <c r="H34" i="18"/>
  <c r="N34" i="18"/>
  <c r="M34" i="18"/>
  <c r="L34" i="18"/>
  <c r="J34" i="18"/>
  <c r="AM45" i="18" l="1"/>
  <c r="AM45" i="19"/>
  <c r="AI57" i="19"/>
  <c r="AI56" i="19"/>
  <c r="AI55" i="19"/>
  <c r="AI54" i="19"/>
  <c r="AI53" i="19"/>
  <c r="AI52" i="19"/>
  <c r="AI50" i="19"/>
  <c r="AI51" i="19"/>
  <c r="AE52" i="19"/>
  <c r="AE51" i="19"/>
  <c r="AE50" i="19"/>
  <c r="AE57" i="19"/>
  <c r="AE56" i="19"/>
  <c r="AE55" i="19"/>
  <c r="AE54" i="19"/>
  <c r="AE53" i="19"/>
  <c r="AK46" i="18"/>
  <c r="AM46" i="19"/>
  <c r="AL46" i="18"/>
  <c r="AM43" i="18"/>
  <c r="AL47" i="19"/>
  <c r="AM44" i="18"/>
  <c r="AJ47" i="19"/>
  <c r="AJ46" i="18"/>
  <c r="AK47" i="19"/>
  <c r="AM44" i="19"/>
  <c r="AM47" i="19" s="1"/>
  <c r="AL33" i="18"/>
  <c r="AK33" i="18"/>
  <c r="AJ33" i="18"/>
  <c r="AL31" i="18"/>
  <c r="AK31" i="18"/>
  <c r="AJ31" i="18"/>
  <c r="AL30" i="18"/>
  <c r="AK30" i="18"/>
  <c r="AJ30" i="18"/>
  <c r="AL29" i="18"/>
  <c r="AK29" i="18"/>
  <c r="AJ29" i="18"/>
  <c r="AL28" i="18"/>
  <c r="AK28" i="18"/>
  <c r="AJ28" i="18"/>
  <c r="AL24" i="18"/>
  <c r="AK24" i="18"/>
  <c r="AJ24" i="18"/>
  <c r="AM30" i="18" l="1"/>
  <c r="AM46" i="18"/>
  <c r="AE59" i="19"/>
  <c r="AI59" i="19"/>
  <c r="AM31" i="18"/>
  <c r="AM29" i="18"/>
  <c r="AM28" i="18"/>
  <c r="AM24" i="18"/>
  <c r="AM33" i="18"/>
  <c r="AL19" i="18" l="1"/>
  <c r="AK19" i="18"/>
  <c r="AJ19" i="18"/>
  <c r="AL12" i="18"/>
  <c r="AK12" i="18"/>
  <c r="AJ12" i="18"/>
  <c r="AE40" i="18"/>
  <c r="AD40" i="18"/>
  <c r="AC40" i="18"/>
  <c r="AB40" i="18"/>
  <c r="AI40" i="18"/>
  <c r="AH40" i="18"/>
  <c r="AG40" i="18"/>
  <c r="AF40" i="18"/>
  <c r="Z77" i="14"/>
  <c r="AL33" i="17"/>
  <c r="AL44" i="17"/>
  <c r="AL43" i="17"/>
  <c r="AL42" i="17"/>
  <c r="AK44" i="17"/>
  <c r="AM44" i="17" s="1"/>
  <c r="AK43" i="17"/>
  <c r="AM43" i="17" s="1"/>
  <c r="AK42" i="17"/>
  <c r="AM42" i="17" s="1"/>
  <c r="AG45" i="17"/>
  <c r="Y45" i="17"/>
  <c r="Q45" i="17"/>
  <c r="AH45" i="17"/>
  <c r="Z45" i="17"/>
  <c r="R45" i="17"/>
  <c r="AA39" i="17"/>
  <c r="Z39" i="17"/>
  <c r="Y39" i="17"/>
  <c r="X39" i="17"/>
  <c r="Z33" i="17"/>
  <c r="AE39" i="17"/>
  <c r="AD39" i="17"/>
  <c r="AC39" i="17"/>
  <c r="AB39" i="17"/>
  <c r="AD33" i="17"/>
  <c r="AC33" i="17"/>
  <c r="AB33" i="17"/>
  <c r="AL34" i="18" l="1"/>
  <c r="AE54" i="17"/>
  <c r="AE51" i="17"/>
  <c r="AE53" i="17"/>
  <c r="AE48" i="17"/>
  <c r="AE52" i="17"/>
  <c r="AE49" i="17"/>
  <c r="AE55" i="17"/>
  <c r="AE50" i="17"/>
  <c r="AE56" i="17"/>
  <c r="AA52" i="17"/>
  <c r="AA50" i="17"/>
  <c r="AA49" i="17"/>
  <c r="AA51" i="17"/>
  <c r="AA56" i="17"/>
  <c r="AA55" i="17"/>
  <c r="AA54" i="17"/>
  <c r="AA53" i="17"/>
  <c r="AA48" i="17"/>
  <c r="AE57" i="18"/>
  <c r="AE56" i="18"/>
  <c r="AE55" i="18"/>
  <c r="AE54" i="18"/>
  <c r="AE53" i="18"/>
  <c r="AE52" i="18"/>
  <c r="AE51" i="18"/>
  <c r="AE50" i="18"/>
  <c r="AE49" i="18"/>
  <c r="AI51" i="18"/>
  <c r="AI49" i="18"/>
  <c r="AI57" i="18"/>
  <c r="AI56" i="18"/>
  <c r="AI55" i="18"/>
  <c r="AI54" i="18"/>
  <c r="AI53" i="18"/>
  <c r="AI52" i="18"/>
  <c r="AI50" i="18"/>
  <c r="AL45" i="17"/>
  <c r="AM19" i="18"/>
  <c r="AJ34" i="18"/>
  <c r="AK34" i="18"/>
  <c r="AK45" i="17"/>
  <c r="AM45" i="17" s="1"/>
  <c r="AM59" i="14"/>
  <c r="AM12" i="18"/>
  <c r="AA57" i="17" l="1"/>
  <c r="AE58" i="18"/>
  <c r="AI58" i="18"/>
  <c r="AE57" i="17"/>
  <c r="AM34" i="18"/>
  <c r="AL80" i="14"/>
  <c r="AK80" i="14"/>
  <c r="AJ80" i="14"/>
  <c r="AL79" i="14"/>
  <c r="AK79" i="14"/>
  <c r="AJ79" i="14"/>
  <c r="AM35" i="12"/>
  <c r="AL35" i="12"/>
  <c r="AK35" i="12"/>
  <c r="AH28" i="12"/>
  <c r="AG28" i="12"/>
  <c r="AF28" i="12"/>
  <c r="AD28" i="12"/>
  <c r="AC28" i="12"/>
  <c r="AB28" i="12"/>
  <c r="Z28" i="12"/>
  <c r="X28" i="12"/>
  <c r="V28" i="12"/>
  <c r="U28" i="12"/>
  <c r="T28" i="12"/>
  <c r="R28" i="12"/>
  <c r="Q28" i="12"/>
  <c r="P28" i="12"/>
  <c r="N28" i="12"/>
  <c r="M28" i="12"/>
  <c r="L28" i="12"/>
  <c r="J28" i="12"/>
  <c r="I28" i="12"/>
  <c r="H28" i="12"/>
  <c r="F28" i="12"/>
  <c r="AM79" i="14" l="1"/>
  <c r="AM80" i="14"/>
  <c r="AH89" i="14" l="1"/>
  <c r="AG89" i="14"/>
  <c r="AF89" i="14"/>
  <c r="AD89" i="14"/>
  <c r="AC89" i="14"/>
  <c r="AB89" i="14"/>
  <c r="Z89" i="14"/>
  <c r="Y89" i="14"/>
  <c r="X89" i="14"/>
  <c r="V89" i="14"/>
  <c r="U89" i="14"/>
  <c r="T89" i="14"/>
  <c r="R89" i="14"/>
  <c r="Q89" i="14"/>
  <c r="P89" i="14"/>
  <c r="N89" i="14"/>
  <c r="M89" i="14"/>
  <c r="L89" i="14"/>
  <c r="J89" i="14"/>
  <c r="I89" i="14"/>
  <c r="H89" i="14"/>
  <c r="F89" i="14"/>
  <c r="E89" i="14"/>
  <c r="D89" i="14"/>
  <c r="AK86" i="14"/>
  <c r="AK89" i="14" s="1"/>
  <c r="AJ86" i="14"/>
  <c r="AH84" i="14"/>
  <c r="AG84" i="14"/>
  <c r="AF84" i="14"/>
  <c r="AD84" i="14"/>
  <c r="AC84" i="14"/>
  <c r="AB84" i="14"/>
  <c r="Z84" i="14"/>
  <c r="Y84" i="14"/>
  <c r="X84" i="14"/>
  <c r="V84" i="14"/>
  <c r="U84" i="14"/>
  <c r="T84" i="14"/>
  <c r="R84" i="14"/>
  <c r="Q84" i="14"/>
  <c r="P84" i="14"/>
  <c r="N84" i="14"/>
  <c r="M84" i="14"/>
  <c r="L84" i="14"/>
  <c r="J84" i="14"/>
  <c r="I84" i="14"/>
  <c r="H84" i="14"/>
  <c r="F84" i="14"/>
  <c r="E84" i="14"/>
  <c r="D84" i="14"/>
  <c r="AL84" i="14"/>
  <c r="AK83" i="14"/>
  <c r="AJ83" i="14"/>
  <c r="AH81" i="14"/>
  <c r="AG81" i="14"/>
  <c r="AF81" i="14"/>
  <c r="AH77" i="14"/>
  <c r="AG77" i="14"/>
  <c r="AF77" i="14"/>
  <c r="AF90" i="14" s="1"/>
  <c r="AD81" i="14"/>
  <c r="AC81" i="14"/>
  <c r="AB81" i="14"/>
  <c r="AC77" i="14"/>
  <c r="AB77" i="14"/>
  <c r="AB90" i="14" s="1"/>
  <c r="AF10" i="19" l="1"/>
  <c r="AF36" i="19" s="1"/>
  <c r="AF42" i="19" s="1"/>
  <c r="AF10" i="17"/>
  <c r="AB10" i="19"/>
  <c r="AB36" i="19" s="1"/>
  <c r="AB42" i="19" s="1"/>
  <c r="AB10" i="17"/>
  <c r="AH90" i="14"/>
  <c r="AH10" i="19" s="1"/>
  <c r="AH36" i="19" s="1"/>
  <c r="AH48" i="19" s="1"/>
  <c r="AF10" i="12"/>
  <c r="AF29" i="12" s="1"/>
  <c r="AF41" i="12" s="1"/>
  <c r="AF10" i="18"/>
  <c r="AF35" i="18" s="1"/>
  <c r="AF41" i="18" s="1"/>
  <c r="AF47" i="18" s="1"/>
  <c r="AC90" i="14"/>
  <c r="AD90" i="14"/>
  <c r="AG90" i="14"/>
  <c r="AB10" i="12"/>
  <c r="AB29" i="12" s="1"/>
  <c r="AB41" i="12" s="1"/>
  <c r="AB10" i="18"/>
  <c r="AB35" i="18" s="1"/>
  <c r="AB41" i="18" s="1"/>
  <c r="AB47" i="18" s="1"/>
  <c r="AM86" i="14"/>
  <c r="AM89" i="14" s="1"/>
  <c r="AJ89" i="14"/>
  <c r="AM83" i="14"/>
  <c r="AM84" i="14" s="1"/>
  <c r="AK84" i="14"/>
  <c r="AJ84" i="14"/>
  <c r="AI102" i="14"/>
  <c r="AE102" i="14"/>
  <c r="AF48" i="19" l="1"/>
  <c r="AB48" i="19"/>
  <c r="AG10" i="19"/>
  <c r="AG48" i="19" s="1"/>
  <c r="AG10" i="17"/>
  <c r="AC10" i="19"/>
  <c r="AC36" i="19" s="1"/>
  <c r="AC10" i="17"/>
  <c r="AD10" i="19"/>
  <c r="AD36" i="19" s="1"/>
  <c r="AD48" i="19" s="1"/>
  <c r="AD10" i="17"/>
  <c r="AD34" i="17" s="1"/>
  <c r="AD46" i="17" s="1"/>
  <c r="AH10" i="17"/>
  <c r="AH10" i="12"/>
  <c r="AH29" i="12" s="1"/>
  <c r="AH41" i="12" s="1"/>
  <c r="AH10" i="18"/>
  <c r="AH35" i="18" s="1"/>
  <c r="AH47" i="18" s="1"/>
  <c r="AD10" i="18"/>
  <c r="AD35" i="18" s="1"/>
  <c r="AD47" i="18" s="1"/>
  <c r="AC10" i="18"/>
  <c r="AC35" i="18" s="1"/>
  <c r="AD10" i="12"/>
  <c r="AD29" i="12" s="1"/>
  <c r="AD41" i="12" s="1"/>
  <c r="AG10" i="18"/>
  <c r="AG35" i="18" s="1"/>
  <c r="AG41" i="18" s="1"/>
  <c r="AG47" i="18" s="1"/>
  <c r="AF60" i="18" s="1"/>
  <c r="AC10" i="12"/>
  <c r="AC29" i="12" s="1"/>
  <c r="AG10" i="12"/>
  <c r="AG29" i="12" s="1"/>
  <c r="AG41" i="12" s="1"/>
  <c r="AF55" i="12" s="1"/>
  <c r="F35" i="19"/>
  <c r="AC48" i="19" l="1"/>
  <c r="AG36" i="19"/>
  <c r="AG42" i="19" s="1"/>
  <c r="AF61" i="19" s="1"/>
  <c r="AB52" i="19"/>
  <c r="AB51" i="19"/>
  <c r="AB50" i="19"/>
  <c r="AB57" i="19"/>
  <c r="AB56" i="19"/>
  <c r="AB55" i="19"/>
  <c r="AB54" i="19"/>
  <c r="AB53" i="19"/>
  <c r="AB57" i="18"/>
  <c r="AB56" i="18"/>
  <c r="AB55" i="18"/>
  <c r="AB54" i="18"/>
  <c r="AB53" i="18"/>
  <c r="AB52" i="18"/>
  <c r="AB51" i="18"/>
  <c r="AB50" i="18"/>
  <c r="AB49" i="18"/>
  <c r="AC42" i="19"/>
  <c r="AB61" i="19" s="1"/>
  <c r="AC41" i="18"/>
  <c r="AC47" i="18" s="1"/>
  <c r="AB60" i="18" s="1"/>
  <c r="AC41" i="12"/>
  <c r="AC55" i="12" s="1"/>
  <c r="AB50" i="12"/>
  <c r="AB47" i="12"/>
  <c r="AB44" i="12"/>
  <c r="AB51" i="12"/>
  <c r="AB45" i="12"/>
  <c r="AB52" i="12"/>
  <c r="AB48" i="12"/>
  <c r="AB49" i="12"/>
  <c r="AB46" i="12"/>
  <c r="AK38" i="19"/>
  <c r="AK39" i="19"/>
  <c r="AK40" i="19"/>
  <c r="AJ38" i="19"/>
  <c r="AJ39" i="19"/>
  <c r="AJ40" i="19"/>
  <c r="AA41" i="19"/>
  <c r="Z41" i="19"/>
  <c r="W41" i="19"/>
  <c r="V41" i="19"/>
  <c r="S41" i="19"/>
  <c r="R41" i="19"/>
  <c r="O41" i="19"/>
  <c r="N41" i="19"/>
  <c r="K41" i="19"/>
  <c r="J41" i="19"/>
  <c r="G41" i="19"/>
  <c r="F41" i="19"/>
  <c r="D41" i="19"/>
  <c r="Z35" i="19"/>
  <c r="V35" i="19"/>
  <c r="R35" i="19"/>
  <c r="J35" i="19"/>
  <c r="D35" i="19"/>
  <c r="AK37" i="18"/>
  <c r="AK38" i="18"/>
  <c r="AK39" i="18"/>
  <c r="AJ37" i="18"/>
  <c r="AJ38" i="18"/>
  <c r="AJ39" i="18"/>
  <c r="AA40" i="18"/>
  <c r="Z40" i="18"/>
  <c r="W40" i="18"/>
  <c r="V40" i="18"/>
  <c r="S40" i="18"/>
  <c r="R40" i="18"/>
  <c r="O40" i="18"/>
  <c r="N40" i="18"/>
  <c r="K40" i="18"/>
  <c r="J40" i="18"/>
  <c r="G40" i="18"/>
  <c r="F40" i="18"/>
  <c r="D40" i="18"/>
  <c r="L40" i="18"/>
  <c r="E40" i="18"/>
  <c r="H41" i="19"/>
  <c r="P41" i="19"/>
  <c r="I41" i="19"/>
  <c r="Q41" i="19"/>
  <c r="E41" i="19"/>
  <c r="M41" i="19"/>
  <c r="U41" i="19"/>
  <c r="H35" i="19"/>
  <c r="P35" i="19"/>
  <c r="X35" i="19"/>
  <c r="I35" i="19"/>
  <c r="Q35" i="19"/>
  <c r="Y35" i="19"/>
  <c r="L41" i="19"/>
  <c r="T41" i="19"/>
  <c r="L35" i="19"/>
  <c r="T35" i="19"/>
  <c r="E35" i="19"/>
  <c r="Y41" i="19"/>
  <c r="M35" i="19"/>
  <c r="U35" i="19"/>
  <c r="X41" i="19"/>
  <c r="T40" i="18"/>
  <c r="M40" i="18"/>
  <c r="U40" i="18"/>
  <c r="H40" i="18"/>
  <c r="P40" i="18"/>
  <c r="X40" i="18"/>
  <c r="Y40" i="18"/>
  <c r="I40" i="18"/>
  <c r="Q40" i="18"/>
  <c r="AK36" i="17"/>
  <c r="AK37" i="17"/>
  <c r="AK38" i="17"/>
  <c r="AJ36" i="17"/>
  <c r="AJ37" i="17"/>
  <c r="AJ38" i="17"/>
  <c r="AH33" i="17"/>
  <c r="AF33" i="17"/>
  <c r="V33" i="17"/>
  <c r="U33" i="17"/>
  <c r="T33" i="17"/>
  <c r="R33" i="17"/>
  <c r="Q33" i="17"/>
  <c r="P33" i="17"/>
  <c r="M33" i="17"/>
  <c r="L33" i="17"/>
  <c r="J33" i="17"/>
  <c r="I33" i="17"/>
  <c r="H33" i="17"/>
  <c r="D33" i="17"/>
  <c r="AI39" i="17"/>
  <c r="AH39" i="17"/>
  <c r="AG39" i="17"/>
  <c r="AF39" i="17"/>
  <c r="W39" i="17"/>
  <c r="V39" i="17"/>
  <c r="U39" i="17"/>
  <c r="T39" i="17"/>
  <c r="S39" i="17"/>
  <c r="R39" i="17"/>
  <c r="Q39" i="17"/>
  <c r="P39" i="17"/>
  <c r="O39" i="17"/>
  <c r="N39" i="17"/>
  <c r="M39" i="17"/>
  <c r="L39" i="17"/>
  <c r="K39" i="17"/>
  <c r="J39" i="17"/>
  <c r="I39" i="17"/>
  <c r="H39" i="17"/>
  <c r="G39" i="17"/>
  <c r="F39" i="17"/>
  <c r="E39" i="17"/>
  <c r="D39" i="17"/>
  <c r="N33" i="17"/>
  <c r="F33" i="17"/>
  <c r="AG33" i="17"/>
  <c r="E33" i="17"/>
  <c r="D40" i="12"/>
  <c r="G40" i="12"/>
  <c r="H38" i="12"/>
  <c r="H37" i="12"/>
  <c r="E28" i="12"/>
  <c r="D28" i="12"/>
  <c r="AM101" i="14"/>
  <c r="AM100" i="14"/>
  <c r="AM99" i="14"/>
  <c r="AM98" i="14"/>
  <c r="AM97" i="14"/>
  <c r="AM96" i="14"/>
  <c r="AM94" i="14"/>
  <c r="Z81" i="14"/>
  <c r="Z90" i="14" s="1"/>
  <c r="Z10" i="19" s="1"/>
  <c r="Y81" i="14"/>
  <c r="X81" i="14"/>
  <c r="V81" i="14"/>
  <c r="U81" i="14"/>
  <c r="T81" i="14"/>
  <c r="R81" i="14"/>
  <c r="Q81" i="14"/>
  <c r="P81" i="14"/>
  <c r="N81" i="14"/>
  <c r="M81" i="14"/>
  <c r="L81" i="14"/>
  <c r="J81" i="14"/>
  <c r="I81" i="14"/>
  <c r="H81" i="14"/>
  <c r="F81" i="14"/>
  <c r="E81" i="14"/>
  <c r="D81" i="14"/>
  <c r="V77" i="14"/>
  <c r="V90" i="14" s="1"/>
  <c r="V10" i="19" s="1"/>
  <c r="R77" i="14"/>
  <c r="N77" i="14"/>
  <c r="J77" i="14"/>
  <c r="F77" i="14"/>
  <c r="D77" i="14"/>
  <c r="D90" i="14" s="1"/>
  <c r="U77" i="14"/>
  <c r="U90" i="14" s="1"/>
  <c r="U10" i="19" s="1"/>
  <c r="L77" i="14"/>
  <c r="L90" i="14" s="1"/>
  <c r="X77" i="14"/>
  <c r="X90" i="14" s="1"/>
  <c r="T77" i="14"/>
  <c r="T90" i="14" s="1"/>
  <c r="T10" i="19" s="1"/>
  <c r="E77" i="14"/>
  <c r="E90" i="14" s="1"/>
  <c r="M77" i="14"/>
  <c r="M90" i="14" s="1"/>
  <c r="H77" i="14"/>
  <c r="H90" i="14" s="1"/>
  <c r="I77" i="14"/>
  <c r="I90" i="14" s="1"/>
  <c r="Q77" i="14"/>
  <c r="Q90" i="14" s="1"/>
  <c r="Q10" i="19" s="1"/>
  <c r="Y77" i="14"/>
  <c r="Y90" i="14" s="1"/>
  <c r="P77" i="14"/>
  <c r="P90" i="14" s="1"/>
  <c r="P10" i="19" s="1"/>
  <c r="T53" i="12"/>
  <c r="H53" i="12"/>
  <c r="AI56" i="17" l="1"/>
  <c r="AI55" i="17"/>
  <c r="AI54" i="17"/>
  <c r="AI53" i="17"/>
  <c r="AI52" i="17"/>
  <c r="AI51" i="17"/>
  <c r="AI50" i="17"/>
  <c r="AI49" i="17"/>
  <c r="AI48" i="17"/>
  <c r="K56" i="17"/>
  <c r="K55" i="17"/>
  <c r="K54" i="17"/>
  <c r="K52" i="17"/>
  <c r="K51" i="17"/>
  <c r="K50" i="17"/>
  <c r="K49" i="17"/>
  <c r="K48" i="17"/>
  <c r="K53" i="17"/>
  <c r="W52" i="17"/>
  <c r="W50" i="17"/>
  <c r="W56" i="17"/>
  <c r="W54" i="17"/>
  <c r="W49" i="17"/>
  <c r="W53" i="17"/>
  <c r="W48" i="17"/>
  <c r="W51" i="17"/>
  <c r="W55" i="17"/>
  <c r="S54" i="17"/>
  <c r="S49" i="17"/>
  <c r="S55" i="17"/>
  <c r="S52" i="17"/>
  <c r="S53" i="17"/>
  <c r="S48" i="17"/>
  <c r="S56" i="17"/>
  <c r="S50" i="17"/>
  <c r="S51" i="17"/>
  <c r="G54" i="17"/>
  <c r="G53" i="17"/>
  <c r="G51" i="17"/>
  <c r="G48" i="17"/>
  <c r="G50" i="17"/>
  <c r="G56" i="17"/>
  <c r="G55" i="17"/>
  <c r="G52" i="17"/>
  <c r="G49" i="17"/>
  <c r="O56" i="17"/>
  <c r="O55" i="17"/>
  <c r="O54" i="17"/>
  <c r="O53" i="17"/>
  <c r="O52" i="17"/>
  <c r="O51" i="17"/>
  <c r="O50" i="17"/>
  <c r="O49" i="17"/>
  <c r="O48" i="17"/>
  <c r="G50" i="12"/>
  <c r="G46" i="12"/>
  <c r="G51" i="12"/>
  <c r="G47" i="12"/>
  <c r="G49" i="12"/>
  <c r="G45" i="12"/>
  <c r="G52" i="12"/>
  <c r="G48" i="12"/>
  <c r="G44" i="12"/>
  <c r="K53" i="19"/>
  <c r="K52" i="19"/>
  <c r="K51" i="19"/>
  <c r="K50" i="19"/>
  <c r="K57" i="19"/>
  <c r="K56" i="19"/>
  <c r="K55" i="19"/>
  <c r="K54" i="19"/>
  <c r="S57" i="19"/>
  <c r="S56" i="19"/>
  <c r="S55" i="19"/>
  <c r="S54" i="19"/>
  <c r="S53" i="19"/>
  <c r="S52" i="19"/>
  <c r="S51" i="19"/>
  <c r="S50" i="19"/>
  <c r="AA52" i="19"/>
  <c r="AA51" i="19"/>
  <c r="AA50" i="19"/>
  <c r="AA57" i="19"/>
  <c r="AA56" i="19"/>
  <c r="AA55" i="19"/>
  <c r="AA54" i="19"/>
  <c r="AA53" i="19"/>
  <c r="G57" i="19"/>
  <c r="G55" i="19"/>
  <c r="G54" i="19"/>
  <c r="G53" i="19"/>
  <c r="G52" i="19"/>
  <c r="G51" i="19"/>
  <c r="G50" i="19"/>
  <c r="G56" i="19"/>
  <c r="O53" i="19"/>
  <c r="O52" i="19"/>
  <c r="O51" i="19"/>
  <c r="O50" i="19"/>
  <c r="O57" i="19"/>
  <c r="O56" i="19"/>
  <c r="O55" i="19"/>
  <c r="O54" i="19"/>
  <c r="W55" i="19"/>
  <c r="W54" i="19"/>
  <c r="W56" i="19"/>
  <c r="W53" i="19"/>
  <c r="W52" i="19"/>
  <c r="W51" i="19"/>
  <c r="W50" i="19"/>
  <c r="W57" i="19"/>
  <c r="S55" i="18"/>
  <c r="S54" i="18"/>
  <c r="S51" i="18"/>
  <c r="S56" i="18"/>
  <c r="S52" i="18"/>
  <c r="S49" i="18"/>
  <c r="S57" i="18"/>
  <c r="S53" i="18"/>
  <c r="S50" i="18"/>
  <c r="G57" i="18"/>
  <c r="G56" i="18"/>
  <c r="G55" i="18"/>
  <c r="G54" i="18"/>
  <c r="G53" i="18"/>
  <c r="G52" i="18"/>
  <c r="G51" i="18"/>
  <c r="G50" i="18"/>
  <c r="G49" i="18"/>
  <c r="W57" i="18"/>
  <c r="W54" i="18"/>
  <c r="W51" i="18"/>
  <c r="W55" i="18"/>
  <c r="W52" i="18"/>
  <c r="W49" i="18"/>
  <c r="W56" i="18"/>
  <c r="W53" i="18"/>
  <c r="W50" i="18"/>
  <c r="K56" i="18"/>
  <c r="K53" i="18"/>
  <c r="K50" i="18"/>
  <c r="K55" i="18"/>
  <c r="K52" i="18"/>
  <c r="K49" i="18"/>
  <c r="K57" i="18"/>
  <c r="K54" i="18"/>
  <c r="K51" i="18"/>
  <c r="AA54" i="18"/>
  <c r="AA51" i="18"/>
  <c r="AA55" i="18"/>
  <c r="AA52" i="18"/>
  <c r="AA49" i="18"/>
  <c r="AA57" i="18"/>
  <c r="AA56" i="18"/>
  <c r="AA53" i="18"/>
  <c r="AA50" i="18"/>
  <c r="O57" i="18"/>
  <c r="O54" i="18"/>
  <c r="O51" i="18"/>
  <c r="O55" i="18"/>
  <c r="O52" i="18"/>
  <c r="O49" i="18"/>
  <c r="O56" i="18"/>
  <c r="O53" i="18"/>
  <c r="O50" i="18"/>
  <c r="Q48" i="19"/>
  <c r="X10" i="19"/>
  <c r="X48" i="19" s="1"/>
  <c r="X10" i="17"/>
  <c r="X34" i="17" s="1"/>
  <c r="X40" i="17" s="1"/>
  <c r="X46" i="17" s="1"/>
  <c r="Y10" i="19"/>
  <c r="Y48" i="19" s="1"/>
  <c r="Y10" i="17"/>
  <c r="Y34" i="17" s="1"/>
  <c r="U48" i="19"/>
  <c r="T48" i="19"/>
  <c r="P48" i="19"/>
  <c r="L10" i="18"/>
  <c r="L10" i="19"/>
  <c r="L48" i="19" s="1"/>
  <c r="I10" i="18"/>
  <c r="I10" i="19"/>
  <c r="I48" i="19" s="1"/>
  <c r="M10" i="18"/>
  <c r="M10" i="19"/>
  <c r="M48" i="19" s="1"/>
  <c r="H10" i="18"/>
  <c r="H10" i="19"/>
  <c r="H48" i="19" s="1"/>
  <c r="R90" i="14"/>
  <c r="R10" i="19" s="1"/>
  <c r="E10" i="18"/>
  <c r="E10" i="19"/>
  <c r="E48" i="19" s="1"/>
  <c r="AJ41" i="19"/>
  <c r="N90" i="14"/>
  <c r="N10" i="18" s="1"/>
  <c r="F90" i="14"/>
  <c r="F10" i="18" s="1"/>
  <c r="F35" i="18" s="1"/>
  <c r="F47" i="18" s="1"/>
  <c r="T10" i="18"/>
  <c r="AB34" i="17"/>
  <c r="AB40" i="17" s="1"/>
  <c r="AB46" i="17" s="1"/>
  <c r="Z10" i="17"/>
  <c r="Z10" i="18"/>
  <c r="Y10" i="12"/>
  <c r="Y29" i="12" s="1"/>
  <c r="Y10" i="18"/>
  <c r="V10" i="17"/>
  <c r="V10" i="18"/>
  <c r="P10" i="18"/>
  <c r="X10" i="12"/>
  <c r="X29" i="12" s="1"/>
  <c r="X41" i="12" s="1"/>
  <c r="X10" i="18"/>
  <c r="D10" i="18"/>
  <c r="D10" i="17"/>
  <c r="Q10" i="18"/>
  <c r="U10" i="18"/>
  <c r="AC34" i="17"/>
  <c r="J90" i="14"/>
  <c r="J10" i="19" s="1"/>
  <c r="Z10" i="12"/>
  <c r="Z29" i="12" s="1"/>
  <c r="Z41" i="12" s="1"/>
  <c r="AK41" i="19"/>
  <c r="AJ40" i="18"/>
  <c r="AK40" i="18"/>
  <c r="AK39" i="17"/>
  <c r="AJ39" i="17"/>
  <c r="AK35" i="19"/>
  <c r="AJ35" i="19"/>
  <c r="AJ33" i="17"/>
  <c r="AK33" i="17"/>
  <c r="AJ28" i="12"/>
  <c r="AK28" i="12"/>
  <c r="AM48" i="19"/>
  <c r="K102" i="14"/>
  <c r="S102" i="14"/>
  <c r="AK77" i="14"/>
  <c r="AJ81" i="14"/>
  <c r="AA102" i="14"/>
  <c r="O102" i="14"/>
  <c r="AL81" i="14"/>
  <c r="AK81" i="14"/>
  <c r="G102" i="14"/>
  <c r="W102" i="14"/>
  <c r="AJ77" i="14"/>
  <c r="O59" i="19" l="1"/>
  <c r="K59" i="19"/>
  <c r="O58" i="18"/>
  <c r="AB56" i="17"/>
  <c r="AB55" i="17"/>
  <c r="AB54" i="17"/>
  <c r="AB53" i="17"/>
  <c r="AB52" i="17"/>
  <c r="AB51" i="17"/>
  <c r="AB50" i="17"/>
  <c r="AB49" i="17"/>
  <c r="AB48" i="17"/>
  <c r="X56" i="17"/>
  <c r="X55" i="17"/>
  <c r="X54" i="17"/>
  <c r="X53" i="17"/>
  <c r="X52" i="17"/>
  <c r="X51" i="17"/>
  <c r="X50" i="17"/>
  <c r="X49" i="17"/>
  <c r="X48" i="17"/>
  <c r="Y40" i="17"/>
  <c r="AM102" i="14"/>
  <c r="AA59" i="19"/>
  <c r="S59" i="19"/>
  <c r="W59" i="19"/>
  <c r="G59" i="19"/>
  <c r="G58" i="18"/>
  <c r="S58" i="18"/>
  <c r="W58" i="18"/>
  <c r="AA58" i="18"/>
  <c r="K58" i="18"/>
  <c r="W57" i="17"/>
  <c r="S57" i="17"/>
  <c r="AI57" i="17"/>
  <c r="AC40" i="17"/>
  <c r="AC46" i="17" s="1"/>
  <c r="AB59" i="17" s="1"/>
  <c r="O57" i="17"/>
  <c r="G57" i="17"/>
  <c r="K57" i="17"/>
  <c r="G53" i="12"/>
  <c r="AM53" i="12" s="1"/>
  <c r="Y41" i="12"/>
  <c r="Y55" i="12" s="1"/>
  <c r="X52" i="12"/>
  <c r="X51" i="12"/>
  <c r="X50" i="12"/>
  <c r="X48" i="12"/>
  <c r="X46" i="12"/>
  <c r="X49" i="12"/>
  <c r="X44" i="12"/>
  <c r="X45" i="12"/>
  <c r="X47" i="12"/>
  <c r="R10" i="17"/>
  <c r="R34" i="17" s="1"/>
  <c r="R46" i="17" s="1"/>
  <c r="R10" i="18"/>
  <c r="N10" i="12"/>
  <c r="N29" i="12" s="1"/>
  <c r="N41" i="12" s="1"/>
  <c r="N10" i="19"/>
  <c r="N36" i="19" s="1"/>
  <c r="N48" i="19" s="1"/>
  <c r="F10" i="17"/>
  <c r="F34" i="17" s="1"/>
  <c r="F46" i="17" s="1"/>
  <c r="F10" i="19"/>
  <c r="F36" i="19" s="1"/>
  <c r="F48" i="19" s="1"/>
  <c r="AL90" i="14"/>
  <c r="AL10" i="19" s="1"/>
  <c r="N10" i="17"/>
  <c r="N34" i="17" s="1"/>
  <c r="N46" i="17" s="1"/>
  <c r="J10" i="18"/>
  <c r="J10" i="17"/>
  <c r="AJ90" i="14"/>
  <c r="AK90" i="14"/>
  <c r="AK10" i="19" s="1"/>
  <c r="Z34" i="17"/>
  <c r="Z46" i="17" s="1"/>
  <c r="AM28" i="12"/>
  <c r="U36" i="19"/>
  <c r="AM35" i="19"/>
  <c r="AM33" i="17"/>
  <c r="L10" i="12"/>
  <c r="L29" i="12" s="1"/>
  <c r="L41" i="12" s="1"/>
  <c r="V36" i="19"/>
  <c r="V48" i="19" s="1"/>
  <c r="L10" i="17"/>
  <c r="L34" i="17" s="1"/>
  <c r="L40" i="17" s="1"/>
  <c r="L46" i="17" s="1"/>
  <c r="I36" i="19"/>
  <c r="I10" i="17"/>
  <c r="I34" i="17" s="1"/>
  <c r="V10" i="12"/>
  <c r="V29" i="12" s="1"/>
  <c r="V41" i="12" s="1"/>
  <c r="L36" i="19"/>
  <c r="L42" i="19" s="1"/>
  <c r="V34" i="17"/>
  <c r="V46" i="17" s="1"/>
  <c r="P10" i="12"/>
  <c r="P29" i="12" s="1"/>
  <c r="P41" i="12" s="1"/>
  <c r="I10" i="12"/>
  <c r="Z35" i="18"/>
  <c r="Z47" i="18" s="1"/>
  <c r="P10" i="17"/>
  <c r="P34" i="17" s="1"/>
  <c r="P40" i="17" s="1"/>
  <c r="P46" i="17" s="1"/>
  <c r="Z36" i="19"/>
  <c r="Z48" i="19" s="1"/>
  <c r="AM81" i="14"/>
  <c r="P36" i="19"/>
  <c r="P42" i="19" s="1"/>
  <c r="F10" i="12"/>
  <c r="F29" i="12" s="1"/>
  <c r="F41" i="12" s="1"/>
  <c r="AH34" i="17"/>
  <c r="AH46" i="17" s="1"/>
  <c r="U10" i="12"/>
  <c r="U10" i="17"/>
  <c r="U34" i="17" s="1"/>
  <c r="J36" i="19"/>
  <c r="J48" i="19" s="1"/>
  <c r="J10" i="12"/>
  <c r="J29" i="12" s="1"/>
  <c r="J41" i="12" s="1"/>
  <c r="AG34" i="17"/>
  <c r="AG40" i="17" s="1"/>
  <c r="AG46" i="17" s="1"/>
  <c r="Y36" i="19"/>
  <c r="Y35" i="18"/>
  <c r="R36" i="19"/>
  <c r="R48" i="19" s="1"/>
  <c r="R10" i="12"/>
  <c r="R29" i="12" s="1"/>
  <c r="R41" i="12" s="1"/>
  <c r="D10" i="19"/>
  <c r="D34" i="17"/>
  <c r="D40" i="17" s="1"/>
  <c r="D46" i="17" s="1"/>
  <c r="D10" i="12"/>
  <c r="D29" i="12" s="1"/>
  <c r="D41" i="12" s="1"/>
  <c r="H36" i="19"/>
  <c r="H42" i="19" s="1"/>
  <c r="H10" i="17"/>
  <c r="H10" i="12"/>
  <c r="H29" i="12" s="1"/>
  <c r="H41" i="12" s="1"/>
  <c r="E10" i="17"/>
  <c r="E10" i="12"/>
  <c r="E29" i="12" s="1"/>
  <c r="E41" i="12" s="1"/>
  <c r="E36" i="19"/>
  <c r="E42" i="19" s="1"/>
  <c r="T36" i="19"/>
  <c r="T42" i="19" s="1"/>
  <c r="T10" i="12"/>
  <c r="T29" i="12" s="1"/>
  <c r="T41" i="12" s="1"/>
  <c r="T10" i="17"/>
  <c r="T34" i="17" s="1"/>
  <c r="T40" i="17" s="1"/>
  <c r="T46" i="17" s="1"/>
  <c r="Q36" i="19"/>
  <c r="Q42" i="19" s="1"/>
  <c r="Q10" i="17"/>
  <c r="Q34" i="17" s="1"/>
  <c r="Q40" i="17" s="1"/>
  <c r="Q10" i="12"/>
  <c r="Q29" i="12" s="1"/>
  <c r="Q41" i="12" s="1"/>
  <c r="M10" i="17"/>
  <c r="M34" i="17" s="1"/>
  <c r="M40" i="17" s="1"/>
  <c r="M46" i="17" s="1"/>
  <c r="M36" i="19"/>
  <c r="M42" i="19" s="1"/>
  <c r="M10" i="12"/>
  <c r="M29" i="12" s="1"/>
  <c r="M41" i="12" s="1"/>
  <c r="AM77" i="14"/>
  <c r="D55" i="12" l="1"/>
  <c r="L59" i="17"/>
  <c r="P61" i="19"/>
  <c r="Y46" i="17"/>
  <c r="X59" i="17" s="1"/>
  <c r="Q46" i="17"/>
  <c r="P59" i="17"/>
  <c r="L55" i="12"/>
  <c r="X52" i="19"/>
  <c r="X51" i="19"/>
  <c r="X50" i="19"/>
  <c r="X57" i="19"/>
  <c r="X56" i="19"/>
  <c r="X55" i="19"/>
  <c r="X54" i="19"/>
  <c r="X53" i="19"/>
  <c r="H56" i="17"/>
  <c r="H55" i="17"/>
  <c r="H54" i="17"/>
  <c r="H53" i="17"/>
  <c r="H52" i="17"/>
  <c r="H51" i="17"/>
  <c r="H50" i="17"/>
  <c r="H49" i="17"/>
  <c r="H48" i="17"/>
  <c r="H53" i="19"/>
  <c r="H52" i="19"/>
  <c r="H51" i="19"/>
  <c r="H50" i="19"/>
  <c r="H57" i="19"/>
  <c r="H56" i="19"/>
  <c r="H55" i="19"/>
  <c r="H54" i="19"/>
  <c r="X57" i="18"/>
  <c r="X56" i="18"/>
  <c r="X55" i="18"/>
  <c r="X54" i="18"/>
  <c r="X53" i="18"/>
  <c r="X52" i="18"/>
  <c r="X51" i="18"/>
  <c r="X50" i="18"/>
  <c r="X49" i="18"/>
  <c r="T56" i="17"/>
  <c r="T55" i="17"/>
  <c r="T54" i="17"/>
  <c r="T53" i="17"/>
  <c r="T52" i="17"/>
  <c r="T51" i="17"/>
  <c r="T50" i="17"/>
  <c r="T49" i="17"/>
  <c r="T48" i="17"/>
  <c r="T52" i="19"/>
  <c r="T51" i="19"/>
  <c r="T50" i="19"/>
  <c r="T57" i="19"/>
  <c r="T56" i="19"/>
  <c r="T55" i="19"/>
  <c r="T54" i="19"/>
  <c r="T53" i="19"/>
  <c r="AM59" i="19"/>
  <c r="U42" i="19"/>
  <c r="T61" i="19" s="1"/>
  <c r="Y42" i="19"/>
  <c r="I42" i="19"/>
  <c r="H61" i="19" s="1"/>
  <c r="AM58" i="18"/>
  <c r="AN58" i="18" s="1"/>
  <c r="Y41" i="18"/>
  <c r="Y47" i="18" s="1"/>
  <c r="U40" i="17"/>
  <c r="U46" i="17" s="1"/>
  <c r="T59" i="17" s="1"/>
  <c r="AM57" i="17"/>
  <c r="I40" i="17"/>
  <c r="I46" i="17" s="1"/>
  <c r="Q55" i="12"/>
  <c r="L61" i="19"/>
  <c r="AL10" i="17"/>
  <c r="AL34" i="17" s="1"/>
  <c r="AL10" i="18"/>
  <c r="AL35" i="18" s="1"/>
  <c r="AL47" i="18" s="1"/>
  <c r="AL10" i="12"/>
  <c r="AL29" i="12" s="1"/>
  <c r="AL41" i="12" s="1"/>
  <c r="AJ10" i="18"/>
  <c r="AJ35" i="18" s="1"/>
  <c r="AJ10" i="19"/>
  <c r="D36" i="19"/>
  <c r="D42" i="19" s="1"/>
  <c r="D61" i="19" s="1"/>
  <c r="D48" i="19"/>
  <c r="AJ10" i="12"/>
  <c r="AJ29" i="12" s="1"/>
  <c r="J34" i="17"/>
  <c r="J46" i="17" s="1"/>
  <c r="AM90" i="14"/>
  <c r="AK10" i="12"/>
  <c r="AK29" i="12" s="1"/>
  <c r="AK10" i="18"/>
  <c r="AK35" i="18" s="1"/>
  <c r="H34" i="17"/>
  <c r="H40" i="17" s="1"/>
  <c r="AJ10" i="17"/>
  <c r="E34" i="17"/>
  <c r="E40" i="17" s="1"/>
  <c r="E46" i="17" s="1"/>
  <c r="D59" i="17" s="1"/>
  <c r="AK10" i="17"/>
  <c r="AK34" i="17" s="1"/>
  <c r="U29" i="12"/>
  <c r="U41" i="12" s="1"/>
  <c r="U55" i="12" s="1"/>
  <c r="I29" i="12"/>
  <c r="I41" i="12" s="1"/>
  <c r="H55" i="12" s="1"/>
  <c r="AL36" i="19"/>
  <c r="AL48" i="19" s="1"/>
  <c r="AK36" i="19"/>
  <c r="AK42" i="19" s="1"/>
  <c r="X35" i="18"/>
  <c r="X41" i="18" s="1"/>
  <c r="X47" i="18" s="1"/>
  <c r="X36" i="19"/>
  <c r="X42" i="19" s="1"/>
  <c r="AF34" i="17"/>
  <c r="AF40" i="17" s="1"/>
  <c r="AF46" i="17" s="1"/>
  <c r="AF59" i="17" s="1"/>
  <c r="AK41" i="18" l="1"/>
  <c r="X61" i="19"/>
  <c r="AM54" i="19"/>
  <c r="AM53" i="19"/>
  <c r="AM50" i="17"/>
  <c r="AM55" i="19"/>
  <c r="AM50" i="19"/>
  <c r="AM51" i="17"/>
  <c r="AM55" i="17"/>
  <c r="X60" i="18"/>
  <c r="AM56" i="19"/>
  <c r="AM51" i="19"/>
  <c r="AM48" i="17"/>
  <c r="AM52" i="17"/>
  <c r="AM56" i="17"/>
  <c r="AM54" i="17"/>
  <c r="H48" i="12"/>
  <c r="AM57" i="19"/>
  <c r="AM52" i="19"/>
  <c r="AM49" i="17"/>
  <c r="AM53" i="17"/>
  <c r="AL46" i="17"/>
  <c r="H46" i="17"/>
  <c r="H59" i="17" s="1"/>
  <c r="H51" i="12"/>
  <c r="T52" i="12"/>
  <c r="AM10" i="18"/>
  <c r="AM35" i="18" s="1"/>
  <c r="AM10" i="19"/>
  <c r="AM36" i="19" s="1"/>
  <c r="H44" i="12"/>
  <c r="H49" i="12"/>
  <c r="H52" i="12"/>
  <c r="AM10" i="12"/>
  <c r="T48" i="12"/>
  <c r="T51" i="12"/>
  <c r="T47" i="12"/>
  <c r="T44" i="12"/>
  <c r="T46" i="12"/>
  <c r="T45" i="12"/>
  <c r="H45" i="12"/>
  <c r="AM10" i="17"/>
  <c r="AM34" i="17" s="1"/>
  <c r="AK40" i="17"/>
  <c r="H47" i="12"/>
  <c r="H46" i="12"/>
  <c r="T49" i="12"/>
  <c r="T50" i="12"/>
  <c r="H50" i="12"/>
  <c r="AK41" i="12"/>
  <c r="AJ41" i="12"/>
  <c r="AJ41" i="18"/>
  <c r="AJ34" i="17"/>
  <c r="AJ36" i="19"/>
  <c r="AJ42" i="19" s="1"/>
  <c r="AM47" i="12" l="1"/>
  <c r="AM45" i="12"/>
  <c r="AM52" i="12"/>
  <c r="AM50" i="12"/>
  <c r="AM44" i="12"/>
  <c r="AM51" i="12"/>
  <c r="AM48" i="12"/>
  <c r="AM46" i="12"/>
  <c r="AM49" i="12"/>
  <c r="AJ40" i="17"/>
  <c r="AM40" i="17" s="1"/>
  <c r="AM41" i="12"/>
  <c r="AM29" i="12"/>
  <c r="J35" i="18" l="1"/>
  <c r="J47" i="18" s="1"/>
  <c r="N35" i="18"/>
  <c r="N47" i="18" s="1"/>
  <c r="M35" i="18"/>
  <c r="M41" i="18" s="1"/>
  <c r="M47" i="18" s="1"/>
  <c r="L35" i="18"/>
  <c r="L41" i="18" s="1"/>
  <c r="L47" i="18" s="1"/>
  <c r="I35" i="18"/>
  <c r="H35" i="18"/>
  <c r="H41" i="18" s="1"/>
  <c r="H47" i="18" s="1"/>
  <c r="D35" i="18"/>
  <c r="D41" i="18" s="1"/>
  <c r="D47" i="18" s="1"/>
  <c r="E35" i="18"/>
  <c r="E41" i="18" s="1"/>
  <c r="E47" i="18" s="1"/>
  <c r="R35" i="18"/>
  <c r="R47" i="18" s="1"/>
  <c r="Q35" i="18"/>
  <c r="Q41" i="18" s="1"/>
  <c r="Q47" i="18" s="1"/>
  <c r="P35" i="18"/>
  <c r="P41" i="18" s="1"/>
  <c r="P47" i="18" s="1"/>
  <c r="V35" i="18"/>
  <c r="V47" i="18" s="1"/>
  <c r="T35" i="18"/>
  <c r="T41" i="18" s="1"/>
  <c r="T47" i="18" s="1"/>
  <c r="U35" i="18"/>
  <c r="P60" i="18" l="1"/>
  <c r="T57" i="18"/>
  <c r="T56" i="18"/>
  <c r="T55" i="18"/>
  <c r="T54" i="18"/>
  <c r="T53" i="18"/>
  <c r="T52" i="18"/>
  <c r="T51" i="18"/>
  <c r="T50" i="18"/>
  <c r="T49" i="18"/>
  <c r="H57" i="18"/>
  <c r="H56" i="18"/>
  <c r="H55" i="18"/>
  <c r="H54" i="18"/>
  <c r="H53" i="18"/>
  <c r="H52" i="18"/>
  <c r="H51" i="18"/>
  <c r="H50" i="18"/>
  <c r="H49" i="18"/>
  <c r="U41" i="18"/>
  <c r="U47" i="18" s="1"/>
  <c r="T60" i="18" s="1"/>
  <c r="I41" i="18"/>
  <c r="I47" i="18" s="1"/>
  <c r="H60" i="18" s="1"/>
  <c r="L60" i="18"/>
  <c r="D60" i="18"/>
  <c r="AM49" i="18" l="1"/>
  <c r="AN49" i="18" s="1"/>
  <c r="AM53" i="18"/>
  <c r="AN53" i="18" s="1"/>
  <c r="AM57" i="18"/>
  <c r="AN57" i="18" s="1"/>
  <c r="AM52" i="18"/>
  <c r="AN52" i="18" s="1"/>
  <c r="AM56" i="18"/>
  <c r="AN56" i="18" s="1"/>
  <c r="AM55" i="18"/>
  <c r="AN55" i="18" s="1"/>
  <c r="AM51" i="18"/>
  <c r="AN51" i="18" s="1"/>
  <c r="AM50" i="18"/>
  <c r="AN50" i="18" s="1"/>
  <c r="AM54" i="18"/>
  <c r="AN54" i="18" s="1"/>
</calcChain>
</file>

<file path=xl/sharedStrings.xml><?xml version="1.0" encoding="utf-8"?>
<sst xmlns="http://schemas.openxmlformats.org/spreadsheetml/2006/main" count="3163" uniqueCount="785">
  <si>
    <t>Kódszám</t>
  </si>
  <si>
    <t>K</t>
  </si>
  <si>
    <t>2.</t>
  </si>
  <si>
    <t>4.</t>
  </si>
  <si>
    <t>Tanulmányi terület/tantárgy</t>
  </si>
  <si>
    <t>Kreditet nem képező tantárgyak</t>
  </si>
  <si>
    <t>ELŐTANULMÁNYI REND</t>
  </si>
  <si>
    <t>ELŐTANULMÁNYI KÖTELEZETTSÉG</t>
  </si>
  <si>
    <t>Tantárgy</t>
  </si>
  <si>
    <t>kredit</t>
  </si>
  <si>
    <t>tantárgy kódja</t>
  </si>
  <si>
    <t>tantárgy jellege</t>
  </si>
  <si>
    <t>tanulmányi terület/tantárgy</t>
  </si>
  <si>
    <t xml:space="preserve"> TANÓRA-, KREDIT- ÉS VIZSGATERV </t>
  </si>
  <si>
    <t>Kreditet nem képező tantárgyak összesen:</t>
  </si>
  <si>
    <t>Aláírás (A)</t>
  </si>
  <si>
    <t>Beszámoló (B)</t>
  </si>
  <si>
    <t>Alapvizsga (AV)</t>
  </si>
  <si>
    <t>x</t>
  </si>
  <si>
    <t>SZÁMONKÉRÉSEK ÖSSZESÍTŐ</t>
  </si>
  <si>
    <t>Szakmai gyakorlat 1.</t>
  </si>
  <si>
    <t>Szakmai gyakorlat 2.</t>
  </si>
  <si>
    <t>FÉLÉVENKÉNT SZÁMONKÉRÉSEK ÖSSZESEN:</t>
  </si>
  <si>
    <t>ÖSSZES TANÓRARENDI TANÓRA</t>
  </si>
  <si>
    <t>félévi tanóra</t>
  </si>
  <si>
    <t>RBÜAB02</t>
  </si>
  <si>
    <t>Büntetőjog 2.</t>
  </si>
  <si>
    <t>RBÜAB01</t>
  </si>
  <si>
    <t>Büntetőjog 1.</t>
  </si>
  <si>
    <t>RBÜAB03</t>
  </si>
  <si>
    <t>Büntetőjog 3.</t>
  </si>
  <si>
    <t>RBÜAB04</t>
  </si>
  <si>
    <t>Büntetőjog 4.</t>
  </si>
  <si>
    <t>Krimináltechnika 2.</t>
  </si>
  <si>
    <t>Krimináltechnika 1.</t>
  </si>
  <si>
    <t>Krimináltaktika 1.</t>
  </si>
  <si>
    <t>Krimináltaktika 2.</t>
  </si>
  <si>
    <t>Kriminálmetodika 1.</t>
  </si>
  <si>
    <t>RKRIB06</t>
  </si>
  <si>
    <t>Kriminálmetodika 2.</t>
  </si>
  <si>
    <t>RARTB10</t>
  </si>
  <si>
    <t>RARTB20</t>
  </si>
  <si>
    <t>Rendészeti hatósági eljárásjog 2.</t>
  </si>
  <si>
    <t>RBATB13</t>
  </si>
  <si>
    <t>Idegenjog</t>
  </si>
  <si>
    <t>RARTB02</t>
  </si>
  <si>
    <t>Rendészeti civiljog</t>
  </si>
  <si>
    <t>RRVTB01</t>
  </si>
  <si>
    <t>Rendészeti testnevelés 1.</t>
  </si>
  <si>
    <t>Rendészeti testnevelés 2.</t>
  </si>
  <si>
    <t>Rendészeti testnevelés 3.</t>
  </si>
  <si>
    <t>Rendészeti testnevelés 4.</t>
  </si>
  <si>
    <t>Rendészeti testnevelés 5.</t>
  </si>
  <si>
    <t>Rendészeti testnevelés 6.</t>
  </si>
  <si>
    <t>RKNIB12</t>
  </si>
  <si>
    <t>RKNIB13</t>
  </si>
  <si>
    <t>RKNIB14</t>
  </si>
  <si>
    <t>Intézkedéstaktika 4.</t>
  </si>
  <si>
    <t>Intézkedéstaktika 5.</t>
  </si>
  <si>
    <t>Rendészeti hatósági eljárásjog 1.</t>
  </si>
  <si>
    <t>Szakmai gyakorlat 3.</t>
  </si>
  <si>
    <t>KV</t>
  </si>
  <si>
    <t>KR</t>
  </si>
  <si>
    <t>RBÜAB10</t>
  </si>
  <si>
    <t>BÜNTETŐJOG ZV</t>
  </si>
  <si>
    <t>RKRIB08</t>
  </si>
  <si>
    <t>KRIMINALISZTIKA ZV</t>
  </si>
  <si>
    <t xml:space="preserve">Intézkedéstaktika 2. </t>
  </si>
  <si>
    <t xml:space="preserve">Intézkedéstaktika 3. </t>
  </si>
  <si>
    <t>RKBTB60</t>
  </si>
  <si>
    <t>Csapatszolgálat</t>
  </si>
  <si>
    <t>Szabadon választható 1.</t>
  </si>
  <si>
    <t>Szabadon választható 2.</t>
  </si>
  <si>
    <t>Szabadon választható 3.</t>
  </si>
  <si>
    <t>B</t>
  </si>
  <si>
    <t>RBGVB06</t>
  </si>
  <si>
    <t>Bűnügyi ismeretek</t>
  </si>
  <si>
    <t>RKNIB19</t>
  </si>
  <si>
    <t>RHRTB21</t>
  </si>
  <si>
    <t>HATÁRRENDÉSZETI ZV</t>
  </si>
  <si>
    <t>RBÜEB08</t>
  </si>
  <si>
    <t xml:space="preserve">számonkérés   </t>
  </si>
  <si>
    <t xml:space="preserve">számonkérés    </t>
  </si>
  <si>
    <t>elmélet + gyakorlat heti összes tanóra</t>
  </si>
  <si>
    <t>Törzsanyag tárgyai</t>
  </si>
  <si>
    <t/>
  </si>
  <si>
    <t>ÉÉ</t>
  </si>
  <si>
    <t>GYJ</t>
  </si>
  <si>
    <t>Alkotmányjogi alapintézmények</t>
  </si>
  <si>
    <t>Közigazgatás alapintézményei</t>
  </si>
  <si>
    <t>Rendészeti kommunikáció tréning</t>
  </si>
  <si>
    <t>Irányítói, vezetői kompetenciafejlesztő tréning</t>
  </si>
  <si>
    <t>TÖRZSANYAG ÖSSZESEN</t>
  </si>
  <si>
    <t>Komplex vizsga (KV)</t>
  </si>
  <si>
    <t>Szigorlat (SZG)</t>
  </si>
  <si>
    <t>Zárvizsga tárgy(ZV)</t>
  </si>
  <si>
    <t>számonkérés</t>
  </si>
  <si>
    <t>félévi összes</t>
  </si>
  <si>
    <t>ÖSSZES TANÓRA</t>
  </si>
  <si>
    <t>Szakirány/specializáció tárgyai</t>
  </si>
  <si>
    <t>Szabálysértési alapismeretek</t>
  </si>
  <si>
    <t>K(Z)</t>
  </si>
  <si>
    <t>ÉÉ(Z)</t>
  </si>
  <si>
    <t>RKRIB19</t>
  </si>
  <si>
    <t>RKRIB20</t>
  </si>
  <si>
    <t>Szakirány/specializáció összesen</t>
  </si>
  <si>
    <t xml:space="preserve"> SZAKON ÖSSZESEN</t>
  </si>
  <si>
    <t>összes</t>
  </si>
  <si>
    <t>SZG</t>
  </si>
  <si>
    <t>ZV</t>
  </si>
  <si>
    <t>ÖSSZES TANÓRARENDI KONTAKTÓRA</t>
  </si>
  <si>
    <t>1.</t>
  </si>
  <si>
    <t>5.</t>
  </si>
  <si>
    <t>6.</t>
  </si>
  <si>
    <t>X</t>
  </si>
  <si>
    <t>3.</t>
  </si>
  <si>
    <t>RARTB14</t>
  </si>
  <si>
    <t>IGAZGATÁSRENDÉSZETI ZV</t>
  </si>
  <si>
    <t>RKBTB19</t>
  </si>
  <si>
    <t>Közlekedésrendészeti ismeretek</t>
  </si>
  <si>
    <t>RKBTB15</t>
  </si>
  <si>
    <t>KRESZ és vezetéstechnika 1.</t>
  </si>
  <si>
    <t>RKBTB16</t>
  </si>
  <si>
    <t>KRESZ és vezetéstechnika 2.</t>
  </si>
  <si>
    <t>RKBTB14</t>
  </si>
  <si>
    <t>Forgalomszervezés és -irányítás</t>
  </si>
  <si>
    <t>RKBTB11</t>
  </si>
  <si>
    <t>Balesetelemzés 1.</t>
  </si>
  <si>
    <t>RKBTB52</t>
  </si>
  <si>
    <t>Közrendvédelmi ismeretek (kl) 2.</t>
  </si>
  <si>
    <t>RKBTB02</t>
  </si>
  <si>
    <t>KÖZRENDVÉDELMI ZV</t>
  </si>
  <si>
    <t xml:space="preserve">1. </t>
  </si>
  <si>
    <t>RKBTB44</t>
  </si>
  <si>
    <t>Közrendvédelmi szakismeretek 1.</t>
  </si>
  <si>
    <t>RKBTB45</t>
  </si>
  <si>
    <t>Közrendvédelmi szakismeretek 2.</t>
  </si>
  <si>
    <t>RKBTB46</t>
  </si>
  <si>
    <t>közrendvédelmi szakismeretek 3</t>
  </si>
  <si>
    <t>RKBTB21</t>
  </si>
  <si>
    <t>Közlekedésrendészeti ismeretek (kz) 1.</t>
  </si>
  <si>
    <t>RKBTB22</t>
  </si>
  <si>
    <t>Közlekedésrendészeti ismeretek (kz) 2.</t>
  </si>
  <si>
    <t>RKBTB63</t>
  </si>
  <si>
    <t>Csapatszolgálati intézkedések</t>
  </si>
  <si>
    <t>Rendészeti hatósági eljárásjogi repetitórium</t>
  </si>
  <si>
    <t>TÁRGYFELELŐS SZERVEZETI EGYSÉG</t>
  </si>
  <si>
    <t>TÁRGYFELELŐS SZEMÉLY</t>
  </si>
  <si>
    <t>Rendészeti Magatartástudományi Tanszék</t>
  </si>
  <si>
    <t>Dr. Hegedűs Judit</t>
  </si>
  <si>
    <t>Rendészetelméleti és -történeti Tanszék</t>
  </si>
  <si>
    <t>Dr. Sallai János</t>
  </si>
  <si>
    <t>Rendészeti Vezetéstudományi Tanszék</t>
  </si>
  <si>
    <t>Dr. Kovács Gábor</t>
  </si>
  <si>
    <t>Kriminológiai Tanszék</t>
  </si>
  <si>
    <t>Dr. Barabás Andrea Tünde</t>
  </si>
  <si>
    <t>dr. Schubauerné dr. Hargitai Vera</t>
  </si>
  <si>
    <t>Rendészetelméleti- és történeti Tanszék</t>
  </si>
  <si>
    <t>Büntető-eljárásjogi Tanszék</t>
  </si>
  <si>
    <t>Dr. Balla József</t>
  </si>
  <si>
    <t>Közbiztonsági Tanszék</t>
  </si>
  <si>
    <t>Vajkai Edina Ildikó</t>
  </si>
  <si>
    <t>Büntetés-végrehajtási Tanszék</t>
  </si>
  <si>
    <t>Dr. Hautzinger Zoltán</t>
  </si>
  <si>
    <t xml:space="preserve">dr. Rottler Violetta </t>
  </si>
  <si>
    <t>dr. Simon Attila</t>
  </si>
  <si>
    <t>Papp Dávid</t>
  </si>
  <si>
    <t>dr. Gál Erika</t>
  </si>
  <si>
    <t>Határrendészeti Tanszék</t>
  </si>
  <si>
    <t>Dr. Major Róbert</t>
  </si>
  <si>
    <t>Dr. Tihanyi Miklós</t>
  </si>
  <si>
    <t>Klenner Zoltán</t>
  </si>
  <si>
    <t>dr. Szilvásy György Péter</t>
  </si>
  <si>
    <t>Vám- és Pénzügyőri Tanszék</t>
  </si>
  <si>
    <t>RRMTB04</t>
  </si>
  <si>
    <t>RRMTB07</t>
  </si>
  <si>
    <t>RRMTB06</t>
  </si>
  <si>
    <t>RKRJB15</t>
  </si>
  <si>
    <t>RKRJB16</t>
  </si>
  <si>
    <t>Idegennyelvi és Szaknyelvi Lektorátus</t>
  </si>
  <si>
    <t>Dr. Nyeste Péter</t>
  </si>
  <si>
    <t>dr. Zsigmond Csaba</t>
  </si>
  <si>
    <t>Dr. Pallagi Anikó</t>
  </si>
  <si>
    <t>dr. Haspel Orsolya</t>
  </si>
  <si>
    <t>RKRJB14</t>
  </si>
  <si>
    <t>Dr. Mészáros Gábor</t>
  </si>
  <si>
    <t>Dr. Deák József</t>
  </si>
  <si>
    <t>Szabadon választható tantárgyak</t>
  </si>
  <si>
    <t>RKBTB91</t>
  </si>
  <si>
    <t>RKBTB59</t>
  </si>
  <si>
    <t>Igazgatásrendészeti és Nemzetközi Rendészeti Tanszék</t>
  </si>
  <si>
    <t>A rendészet nemzetközi és uniós jogi alapjai</t>
  </si>
  <si>
    <t>RINTB07</t>
  </si>
  <si>
    <t>RINTB09</t>
  </si>
  <si>
    <t>Rendészet és alapjogok</t>
  </si>
  <si>
    <t>dr. Merkl Zoltán</t>
  </si>
  <si>
    <t>Vájlok László</t>
  </si>
  <si>
    <t>Dr. Horgos Lívia</t>
  </si>
  <si>
    <t>Krimináltechnikai Tanszék</t>
  </si>
  <si>
    <t>SZV</t>
  </si>
  <si>
    <t>RINYB25</t>
  </si>
  <si>
    <t>Angol migrációs szaknyelv 1.</t>
  </si>
  <si>
    <t>RINYB26</t>
  </si>
  <si>
    <t>Angol migrációs szaknyelv 2.</t>
  </si>
  <si>
    <t>RINYB27</t>
  </si>
  <si>
    <t>Angol kommunikációs rendészeti szaknyelv 1.</t>
  </si>
  <si>
    <t>RINYB29</t>
  </si>
  <si>
    <t>Rendészeti szaknyelvi nyelvvizsgára felkészítés 1.</t>
  </si>
  <si>
    <t>RINYB30</t>
  </si>
  <si>
    <t>Rendészeti szaknyelvi nyelvvizsgára felkészítés 2.</t>
  </si>
  <si>
    <t>RINYB39</t>
  </si>
  <si>
    <t>RINYB40</t>
  </si>
  <si>
    <t>Angol B2 nyelvvizsga felkészítő 2.</t>
  </si>
  <si>
    <t>RINYB41</t>
  </si>
  <si>
    <t>Angol középfokú szintre hozó 1.</t>
  </si>
  <si>
    <t>RINYB42</t>
  </si>
  <si>
    <t>Angol középfokú szintre hozó 2.</t>
  </si>
  <si>
    <t>RINYB43</t>
  </si>
  <si>
    <t>Angol középfokú szintre hozó 3.</t>
  </si>
  <si>
    <t>RINYB44</t>
  </si>
  <si>
    <t>Angol középfokú szintre hozó 4.</t>
  </si>
  <si>
    <t>RINYB31</t>
  </si>
  <si>
    <t>Német rendészeti szaknyelv 1.</t>
  </si>
  <si>
    <t>RINYB32</t>
  </si>
  <si>
    <t>Német rendészeti szaknyelv 2.</t>
  </si>
  <si>
    <t>RINYB33</t>
  </si>
  <si>
    <t>Plurális rendészeti angol szaknyelv 1.</t>
  </si>
  <si>
    <t>RINYB34</t>
  </si>
  <si>
    <t>Plurális rendészeti angol szaknyelv 2.</t>
  </si>
  <si>
    <t>RHRTB65</t>
  </si>
  <si>
    <t>Úti okmányok vizsgálata</t>
  </si>
  <si>
    <t>RHRTB22</t>
  </si>
  <si>
    <t>A schengeni egyezménnyel kapcsolatos rendészeti és biztonsági tanulmányok</t>
  </si>
  <si>
    <t>RBATB20</t>
  </si>
  <si>
    <t>A külföldiek integrációja hazánkban és az Európai Unióban</t>
  </si>
  <si>
    <t>RBATB49</t>
  </si>
  <si>
    <t>Híres magyarok – az állampolgárság megállapítása és az államérdekű honosítás speciális szabályai</t>
  </si>
  <si>
    <t>RNETB03</t>
  </si>
  <si>
    <t>Az Európai Elfogatóparancs és átadási eljárás</t>
  </si>
  <si>
    <t>RJITB07</t>
  </si>
  <si>
    <t>Értékpapírjogi és tőkepiaci ismeretek</t>
  </si>
  <si>
    <t>RARTB16</t>
  </si>
  <si>
    <t>Gyűlölet-bűncselekmények: bűnüldözés és bűnmegelőzés az Euróapi Unióban</t>
  </si>
  <si>
    <t>RKRJB25</t>
  </si>
  <si>
    <t>Humánerőforrás gazdálkodás</t>
  </si>
  <si>
    <t>RKRJB26</t>
  </si>
  <si>
    <t>Munkajog a gyakorlatban</t>
  </si>
  <si>
    <t>RJITB06</t>
  </si>
  <si>
    <t>Vagyonjogi kérdések a rendészeti tevékenységben</t>
  </si>
  <si>
    <t xml:space="preserve">RBGVB36 </t>
  </si>
  <si>
    <t>Bűnelemzés a modern bűnüldözésben</t>
  </si>
  <si>
    <t xml:space="preserve">RBGVB134 </t>
  </si>
  <si>
    <t>A bűnügyi hírszerzés gyakorlata 1. </t>
  </si>
  <si>
    <t>RBGVB135</t>
  </si>
  <si>
    <t>A bűnügyi hírszerzés gyakorlata 2. </t>
  </si>
  <si>
    <t>RBGVB136</t>
  </si>
  <si>
    <t>A bűnügyi hírszerzés gyakorlata 3. </t>
  </si>
  <si>
    <t>RBGVB137</t>
  </si>
  <si>
    <t>A környezeti bűncselekmények elleni nemzetközi és hazai fellépés</t>
  </si>
  <si>
    <t>RBGVB138</t>
  </si>
  <si>
    <t>Bankok biztonsága, védelmi megoldásai</t>
  </si>
  <si>
    <t>RBGVB144</t>
  </si>
  <si>
    <t>Információvédelem kriptográfiával az ókortól napjainki</t>
  </si>
  <si>
    <t>RBGVB147</t>
  </si>
  <si>
    <t>Új típusú információszerzés a bűnüldözésben</t>
  </si>
  <si>
    <t>RBVTB72</t>
  </si>
  <si>
    <t xml:space="preserve">Bv. intézetek kriminalisztikája testközelben </t>
  </si>
  <si>
    <t>RFTTB02</t>
  </si>
  <si>
    <t>Környezet- és természet elleni bűncselekmények kriminálmetodikája</t>
  </si>
  <si>
    <t>RFTTB05</t>
  </si>
  <si>
    <t>Bűnügyi helyszínelés a gyakorlatban</t>
  </si>
  <si>
    <t>RMORB04</t>
  </si>
  <si>
    <t>Atomerőművek biztonsága</t>
  </si>
  <si>
    <t>RMORB56</t>
  </si>
  <si>
    <t>Személyvédelem</t>
  </si>
  <si>
    <t>RRETB09</t>
  </si>
  <si>
    <t>Sportrendészet</t>
  </si>
  <si>
    <t>RRETB11</t>
  </si>
  <si>
    <t>Az Oroszországi Föderáció rendészeti rendszerei</t>
  </si>
  <si>
    <t>RVPTB142</t>
  </si>
  <si>
    <t>Bevételi hatóságok nemzetközi együttműködése</t>
  </si>
  <si>
    <t>RVPTB145</t>
  </si>
  <si>
    <t>Az emberi erőforrás, mint érték a rendészetben</t>
  </si>
  <si>
    <t>RVPTB56</t>
  </si>
  <si>
    <t>Vámellenőrzés a gyakorlatban – Záhonytól Brüsszelig</t>
  </si>
  <si>
    <t>RKBTB26</t>
  </si>
  <si>
    <t xml:space="preserve">Közlekedési büntetőjog </t>
  </si>
  <si>
    <t>RBÜEB07</t>
  </si>
  <si>
    <t>A vallomás műszeres ellenőrzése</t>
  </si>
  <si>
    <t>RBÜEB10</t>
  </si>
  <si>
    <t>A büntetőeljárás aktuális kihívásai</t>
  </si>
  <si>
    <t>Az állami büntetőhatalom elmélete és gyakorlata</t>
  </si>
  <si>
    <t>RBÜAB11</t>
  </si>
  <si>
    <t>A bűnhalmazatok gyakorlati problémái</t>
  </si>
  <si>
    <t>RBÜAB14</t>
  </si>
  <si>
    <t>A büntetőjogszabály értelmezése</t>
  </si>
  <si>
    <t>RNYTB03</t>
  </si>
  <si>
    <t>A szolgálati kutya alkalmazása</t>
  </si>
  <si>
    <t>RRVTB09</t>
  </si>
  <si>
    <t xml:space="preserve">Rendészeti menedzsment </t>
  </si>
  <si>
    <t>Dr. Borszéki Judit</t>
  </si>
  <si>
    <t>Kudar Mariann</t>
  </si>
  <si>
    <t>Acsai György</t>
  </si>
  <si>
    <t>Dr. Nagy György</t>
  </si>
  <si>
    <t>Barnucz Nóra</t>
  </si>
  <si>
    <t>Veres-Faddi Nikolett</t>
  </si>
  <si>
    <t>Kovács Éva</t>
  </si>
  <si>
    <t xml:space="preserve">dr. Mágó Barbara </t>
  </si>
  <si>
    <t>dr. Fachet Gergő</t>
  </si>
  <si>
    <t>dr. Schubauerné dr. Hargitai Veronika</t>
  </si>
  <si>
    <t>dr. Sipos Csilla</t>
  </si>
  <si>
    <t>dr. Németh Ágota</t>
  </si>
  <si>
    <t>dr. Simon Béla</t>
  </si>
  <si>
    <t>Dr. Károlyi László</t>
  </si>
  <si>
    <t>MÖRT</t>
  </si>
  <si>
    <t>Dr. Nagy-Tóth Nikolett Ágnes</t>
  </si>
  <si>
    <t>dr. Deák József</t>
  </si>
  <si>
    <t>Dr. Budaházi Árpád</t>
  </si>
  <si>
    <t>Dr. Vári Vince</t>
  </si>
  <si>
    <t>Bűntetőjogi Tanszék</t>
  </si>
  <si>
    <t>dr. Frigyer László</t>
  </si>
  <si>
    <t>Dr. Kovács István</t>
  </si>
  <si>
    <t xml:space="preserve">Angol B2 nyelvvizsga felkészítő </t>
  </si>
  <si>
    <t>félév/szemeszter</t>
  </si>
  <si>
    <t xml:space="preserve">Közös Közszolgálati Gyakorlat </t>
  </si>
  <si>
    <t>Magyarország stratégiai dimenziói a múltban és ma</t>
  </si>
  <si>
    <t xml:space="preserve">Állam- és Jogtörténeti Tanszék </t>
  </si>
  <si>
    <t>Prof. Dr. Nagyernyei-Szabó Ádám Sándor</t>
  </si>
  <si>
    <t xml:space="preserve">Civilizációnk kihívásai </t>
  </si>
  <si>
    <t>Védelem és közszolgálat</t>
  </si>
  <si>
    <t>Hadászati Tanszék</t>
  </si>
  <si>
    <t>Dr. Jobbágy Zoltán</t>
  </si>
  <si>
    <t>ÁÁJTB05</t>
  </si>
  <si>
    <t xml:space="preserve"> ÁÁJTB06</t>
  </si>
  <si>
    <t>HKHATA901</t>
  </si>
  <si>
    <t>RVPTB141</t>
  </si>
  <si>
    <t>Narkológia</t>
  </si>
  <si>
    <t>RVPTB140</t>
  </si>
  <si>
    <t>Tudatos adózás</t>
  </si>
  <si>
    <t>Dr. Magasvári Adrienn</t>
  </si>
  <si>
    <t>RINYB52</t>
  </si>
  <si>
    <t>Orosz nyelv kezdőknek 1.</t>
  </si>
  <si>
    <t>RINYB56</t>
  </si>
  <si>
    <t>Orosz nyelv haladóknak 1.</t>
  </si>
  <si>
    <t>RBGVB149</t>
  </si>
  <si>
    <t>RKBTB58</t>
  </si>
  <si>
    <t xml:space="preserve">A vallás különös szerepe a közszolgálatban </t>
  </si>
  <si>
    <t>Nagy Éva</t>
  </si>
  <si>
    <t>Dr. Kovács Zoltán</t>
  </si>
  <si>
    <t>RTKTB51</t>
  </si>
  <si>
    <t>Általános rendészeti szaknyelv 1.</t>
  </si>
  <si>
    <t>RENDÉSZETI ALAPKÉPZÉSI SZAK</t>
  </si>
  <si>
    <t>érvényes 2024/2025-ös tanévtől felmenő rendszerben.</t>
  </si>
  <si>
    <t>teljes idejű képzésben, nappali munkarend szerint tanuló hallgatók részére</t>
  </si>
  <si>
    <t>Általános rendészeti szaknyelv 2.</t>
  </si>
  <si>
    <t>Általános rendészeti szaknyelv 3.</t>
  </si>
  <si>
    <t>Általános rendészeti szaknyelv 4.</t>
  </si>
  <si>
    <t>RTKTB52</t>
  </si>
  <si>
    <t>RTKTB53</t>
  </si>
  <si>
    <t>RTKTB54</t>
  </si>
  <si>
    <t>RTKTB55</t>
  </si>
  <si>
    <t>RTKTB56</t>
  </si>
  <si>
    <t>RTKTB57</t>
  </si>
  <si>
    <t>Rendészeti testnevelés 7.</t>
  </si>
  <si>
    <t>RTKTB58</t>
  </si>
  <si>
    <t>Rendészeti testnevelés 8.</t>
  </si>
  <si>
    <t>Szabadon választható 4.</t>
  </si>
  <si>
    <t>RKNIB20</t>
  </si>
  <si>
    <t>RKNIB21</t>
  </si>
  <si>
    <t>Intézkedéstaktika 6.</t>
  </si>
  <si>
    <t>RKNIB22</t>
  </si>
  <si>
    <t>Intézkedéstaktika 7.</t>
  </si>
  <si>
    <t xml:space="preserve"> RKROB08 </t>
  </si>
  <si>
    <t>Elméleti kriminológia</t>
  </si>
  <si>
    <t xml:space="preserve">RKROB09 </t>
  </si>
  <si>
    <t>Gyakorlati kriminológia</t>
  </si>
  <si>
    <t>RBÜEB11</t>
  </si>
  <si>
    <t>Büntetőeljárás-jog 1.</t>
  </si>
  <si>
    <t>RBÜEB12</t>
  </si>
  <si>
    <t>Büntetőeljárás-jog 2.</t>
  </si>
  <si>
    <t>RKPTB03</t>
  </si>
  <si>
    <t>Kriminálpszichológia 1.</t>
  </si>
  <si>
    <t>RKPTB04</t>
  </si>
  <si>
    <t>Kriminálpszichológia 2.</t>
  </si>
  <si>
    <t>Konfliktuskezelés tréning</t>
  </si>
  <si>
    <t xml:space="preserve">Vezetés- és szervezéselmélet </t>
  </si>
  <si>
    <t xml:space="preserve"> RRMTB05</t>
  </si>
  <si>
    <t>Rendészeti etika, integritás tréning</t>
  </si>
  <si>
    <t>7.</t>
  </si>
  <si>
    <t>8.</t>
  </si>
  <si>
    <t>Szakmai gyakorlat</t>
  </si>
  <si>
    <t>Kreditet nem képező tárgyak</t>
  </si>
  <si>
    <t>Büntető-eljárásjog szigorlat</t>
  </si>
  <si>
    <t>Kreditet nem képező tárgyak összesen:</t>
  </si>
  <si>
    <t>RKMTB01</t>
  </si>
  <si>
    <t>RKMTB02</t>
  </si>
  <si>
    <t>RRMTB08</t>
  </si>
  <si>
    <t>Rendészet pszichológiája</t>
  </si>
  <si>
    <t>Szakmai gyakorlat 4.</t>
  </si>
  <si>
    <t>RENDÉSZETI  ALAPKÉPZÉSI SZAK</t>
  </si>
  <si>
    <t>Szakmai gyakorlat összesen</t>
  </si>
  <si>
    <t xml:space="preserve"> SZAKON MINDÖSSZESEN</t>
  </si>
  <si>
    <t>Migráció rendszertan</t>
  </si>
  <si>
    <t>Migrációtörténet</t>
  </si>
  <si>
    <t>Migráció és biztonság</t>
  </si>
  <si>
    <t>Európai migrációs politika</t>
  </si>
  <si>
    <t>Menedékjog</t>
  </si>
  <si>
    <t>Menedékjogi igazgatás</t>
  </si>
  <si>
    <t>Krimmigráció</t>
  </si>
  <si>
    <t>BEVÁNDORLÁSI SZAKMAI ZV</t>
  </si>
  <si>
    <t>Összesen</t>
  </si>
  <si>
    <t>elmélet</t>
  </si>
  <si>
    <t>gyakorlat</t>
  </si>
  <si>
    <t>Mindösszesen</t>
  </si>
  <si>
    <t>Rendészettörténet és rendészeti elméletek</t>
  </si>
  <si>
    <t>K(SZG)</t>
  </si>
  <si>
    <t>GYJ(SZG)</t>
  </si>
  <si>
    <t>Féléves óraszám:</t>
  </si>
  <si>
    <t>GYJ(Z)</t>
  </si>
  <si>
    <t>Igazgatásrendészeti jog (4) 2.</t>
  </si>
  <si>
    <t>Szabálysértési jog (4) 1.</t>
  </si>
  <si>
    <t>Szabálysértési jog (4) 2.</t>
  </si>
  <si>
    <t>Szabálysértési jog (4) 3.</t>
  </si>
  <si>
    <t>Szabálysértési jog (4) 4.</t>
  </si>
  <si>
    <t>Szabálysértési jog (4) 5.</t>
  </si>
  <si>
    <t>Szabálysértési jog (4) 6.</t>
  </si>
  <si>
    <t>RKRJB03</t>
  </si>
  <si>
    <t>RKRJB04</t>
  </si>
  <si>
    <t>RKRJB05</t>
  </si>
  <si>
    <t>RKRJB06</t>
  </si>
  <si>
    <t>RKRJB07</t>
  </si>
  <si>
    <t>RKRJB08</t>
  </si>
  <si>
    <t>RKRJB12</t>
  </si>
  <si>
    <t>RKRJB13</t>
  </si>
  <si>
    <t>RKRJB09</t>
  </si>
  <si>
    <t>RKRJB10</t>
  </si>
  <si>
    <t>RINTB03</t>
  </si>
  <si>
    <t>RKBTB84</t>
  </si>
  <si>
    <t xml:space="preserve"> RHRTB47</t>
  </si>
  <si>
    <t>Kresz ismeretek</t>
  </si>
  <si>
    <t>A rendészeti igazgatás jogi kapcsolatai</t>
  </si>
  <si>
    <t>Igazgatásrendészeti jogi specializáció (4) 1.</t>
  </si>
  <si>
    <t>Igazgatásrendészeti jogi specializáció (4) 2.</t>
  </si>
  <si>
    <t>Bűncselekmények a közlekedésben</t>
  </si>
  <si>
    <t>Külföldiek ellenőrzése</t>
  </si>
  <si>
    <t>B(Z)</t>
  </si>
  <si>
    <t>RKBTB134</t>
  </si>
  <si>
    <t>RKBTB12</t>
  </si>
  <si>
    <t>RKBTB61</t>
  </si>
  <si>
    <t>RKBTB62</t>
  </si>
  <si>
    <t>RKBTB51</t>
  </si>
  <si>
    <t>RKBJB06</t>
  </si>
  <si>
    <t>RKBTB31</t>
  </si>
  <si>
    <t>RKBTB324</t>
  </si>
  <si>
    <t>Balesetelemzés 2.</t>
  </si>
  <si>
    <t>Csapatszolgálati szakismeretek 1.</t>
  </si>
  <si>
    <t>Csapatszolgálati szakismeretek 2.</t>
  </si>
  <si>
    <t>Közrendvédelmi ismeretek (kl) 1.</t>
  </si>
  <si>
    <t>Közrendvédelmi és közlekedésrendészeti szabályszegések</t>
  </si>
  <si>
    <t xml:space="preserve">Igazgatásrendészeti jog </t>
  </si>
  <si>
    <t>Közlekedésrendészeti vezetői gyakorlat</t>
  </si>
  <si>
    <t>Közrendvédelmi vezetői gyakorlat (4)</t>
  </si>
  <si>
    <t>RKBTB93</t>
  </si>
  <si>
    <t>RKBTB94</t>
  </si>
  <si>
    <t>KÖZLEKEDÉSRENDÉSZETI ZV</t>
  </si>
  <si>
    <t>RKBTB01</t>
  </si>
  <si>
    <t>SZAKMAI GYAKORLAT ÖSSZESEN</t>
  </si>
  <si>
    <t>MINDÖSSZESEN</t>
  </si>
  <si>
    <t>Közrendvédelmi vezetői ismeretek 1.</t>
  </si>
  <si>
    <t>Közrendvédelmi vezetői ismeretek 2.</t>
  </si>
  <si>
    <t>Közrendvédelmi intézkedések</t>
  </si>
  <si>
    <t>RKBTB41</t>
  </si>
  <si>
    <t>RKBTB42</t>
  </si>
  <si>
    <t>RKBTB47</t>
  </si>
  <si>
    <t>RKBTB95</t>
  </si>
  <si>
    <t>RKBTB96</t>
  </si>
  <si>
    <t>ÖSSZESEN</t>
  </si>
  <si>
    <t xml:space="preserve">  MINDÖSSZESEN</t>
  </si>
  <si>
    <t>Féléves óraszám</t>
  </si>
  <si>
    <t>BEVÁNDORLÁSI SZAKIRÁNY</t>
  </si>
  <si>
    <t>HATÁRRENDÉSZETI RENDŐR SZAKIRÁNY</t>
  </si>
  <si>
    <t>IGAZGATÁSRENDÉSZETI RENDŐR SZAKIRÁNY</t>
  </si>
  <si>
    <t>KÖZLEKEDÉSRENDÉSZETI RENDŐR SZAKIRÁNY</t>
  </si>
  <si>
    <t>KÖZRENDVÉDELMI RENDŐR SZAKIRÁNY</t>
  </si>
  <si>
    <t>Alapkiképzés</t>
  </si>
  <si>
    <t>Robotzsaru 3. (KZ)</t>
  </si>
  <si>
    <t>Robotzsaru 4. (KZ)</t>
  </si>
  <si>
    <t>Robotzsaru 3. (KL)</t>
  </si>
  <si>
    <t>Robotzsaru 4. (KL)</t>
  </si>
  <si>
    <t>Közlekedésrendészeti ismeretek (kz) 3.</t>
  </si>
  <si>
    <t>Évközi értékelés  (ÉÉ) + (ÉÉ(Z))</t>
  </si>
  <si>
    <t>Gyakorlati jegy(GYJ) + (GYJ(Z))</t>
  </si>
  <si>
    <t>Kollokvium (K) + (K(Z))</t>
  </si>
  <si>
    <t>Közrendvédelmi szakgyakorlat 1.</t>
  </si>
  <si>
    <t>Közrendvédelmi szakgyakorlat  2.</t>
  </si>
  <si>
    <t>Határrendészet és okmányismeret</t>
  </si>
  <si>
    <t xml:space="preserve">Interkulturális társadalom </t>
  </si>
  <si>
    <t>ÉÉ(SZG)</t>
  </si>
  <si>
    <t>Záróvizsga tárgy(ZV)</t>
  </si>
  <si>
    <t>GYJ (SZG)</t>
  </si>
  <si>
    <t>Alapjogok védelme 1.</t>
  </si>
  <si>
    <t>Alapjogok védelme 2.(Státusjogok)</t>
  </si>
  <si>
    <t>Migrációs szaknyelv 1.</t>
  </si>
  <si>
    <t>Migrációs szaknyelv 2.</t>
  </si>
  <si>
    <t xml:space="preserve">Büntetőjoogi repetitórium </t>
  </si>
  <si>
    <t xml:space="preserve">Informatika </t>
  </si>
  <si>
    <t>Gazdasági jogi ismeretek</t>
  </si>
  <si>
    <t>Katasztrófavédelmi hatósági igazgatás</t>
  </si>
  <si>
    <t>Igazgatásrendészeti jog</t>
  </si>
  <si>
    <t>RKBTB164</t>
  </si>
  <si>
    <t>Vezetéstechnika gyakorlat</t>
  </si>
  <si>
    <t>Határrendészeti alapozó ismeretek</t>
  </si>
  <si>
    <t>Határforgalom-ellenőrzés 1. (4)</t>
  </si>
  <si>
    <t>Határforgalom-ellenőrzés 2. (4)</t>
  </si>
  <si>
    <t>Kompenzációs intézkedések</t>
  </si>
  <si>
    <t>Határrendészeti zv. felkészítő</t>
  </si>
  <si>
    <t>Határrendészeti bűnügyi ismeretek</t>
  </si>
  <si>
    <t>Szakdolgozat tantárgya</t>
  </si>
  <si>
    <t>SZAKDOLGOZAT TANTÁRGYAK ÖSSZESEN</t>
  </si>
  <si>
    <t>Ludovika Fesztivál Szabadegyetem</t>
  </si>
  <si>
    <t>A</t>
  </si>
  <si>
    <t>KREDITET NEM KÉPEZŐ TÁRGYAK ÖSSZESEN</t>
  </si>
  <si>
    <t>SZAKIRÁNY ÖSSZESEN</t>
  </si>
  <si>
    <t>KREDITET NEM KÉPEZŐ TANTÁRGYAK ÖSSZESEN</t>
  </si>
  <si>
    <t>ALAPJOGOK VÉDELME SZIGORLAT</t>
  </si>
  <si>
    <t>Intézkedéstaktika 1. és lőkiképzés</t>
  </si>
  <si>
    <t>Állampolgársági igazgatás</t>
  </si>
  <si>
    <t>Szakmai záróvizsga felkészítés</t>
  </si>
  <si>
    <t>Szakdolgozat módszertan</t>
  </si>
  <si>
    <t xml:space="preserve">Szakdolgozat konzultáció </t>
  </si>
  <si>
    <t>Igazgatásrendészeti jog (4)3.</t>
  </si>
  <si>
    <t xml:space="preserve">Integrált rendészeti ismeretek </t>
  </si>
  <si>
    <t>ÉÉZ)</t>
  </si>
  <si>
    <t>ÁEKMTB55</t>
  </si>
  <si>
    <t>„Szent László Program – Erdély felfedezése”</t>
  </si>
  <si>
    <t>ÁNTK - Európai Köz- és Magánjogi Tanszék</t>
  </si>
  <si>
    <t>Dr. Orbán Endre</t>
  </si>
  <si>
    <t>RTKTB87</t>
  </si>
  <si>
    <t>Aerobik</t>
  </si>
  <si>
    <t>Testnevelési és Küzdősportok Tanszék</t>
  </si>
  <si>
    <t>Dr. Benczéné Bagó Andrea</t>
  </si>
  <si>
    <t>RTKTB89</t>
  </si>
  <si>
    <t>Kondicionálás</t>
  </si>
  <si>
    <t xml:space="preserve">Nagy Ádám Ferenc </t>
  </si>
  <si>
    <t>RTKTB88</t>
  </si>
  <si>
    <t>Labdarúgás</t>
  </si>
  <si>
    <t xml:space="preserve">Dr. Freyer Gyula Tamás </t>
  </si>
  <si>
    <t>RTKTB98</t>
  </si>
  <si>
    <t>Lovaglás elmélete és gyakorlati alapjai</t>
  </si>
  <si>
    <t>Dr. Freyer Gyula Tamás</t>
  </si>
  <si>
    <t>ÁTKTM49</t>
  </si>
  <si>
    <t xml:space="preserve">A vívás gyakorlati alapjai </t>
  </si>
  <si>
    <t>ÁNTK - Társadalmi Kommunikáció Tanszék</t>
  </si>
  <si>
    <t>Dr. Bartóki-Gönczy Balázs</t>
  </si>
  <si>
    <t xml:space="preserve">Mesterséges intelligencia alkalmazása </t>
  </si>
  <si>
    <t>RMORB79</t>
  </si>
  <si>
    <t>Egyetemi Polgárőrség</t>
  </si>
  <si>
    <t>dr. Kovács Sándor</t>
  </si>
  <si>
    <t xml:space="preserve">Dr. Magasvári Adrienn </t>
  </si>
  <si>
    <t>RBÜEB17</t>
  </si>
  <si>
    <t>RRVTB08</t>
  </si>
  <si>
    <t>Rendészeti önkéntes gyakorlat</t>
  </si>
  <si>
    <t>Rendészeti Kiképzési és Nevelési Intézet</t>
  </si>
  <si>
    <t>Dr. Buzás Gábor</t>
  </si>
  <si>
    <t>Ürmösné Dr. Simon Gabriella</t>
  </si>
  <si>
    <t xml:space="preserve">Testnevelési és Küzdősportok Tanszék </t>
  </si>
  <si>
    <t xml:space="preserve">Dr. Freyer Tamás </t>
  </si>
  <si>
    <t>Nagy Ádám Ferenc</t>
  </si>
  <si>
    <t>Büntetőjogi Tanszék</t>
  </si>
  <si>
    <t>Dr. Polt Péter</t>
  </si>
  <si>
    <t>Dr. Fantoly Zsanett</t>
  </si>
  <si>
    <t>Rucska András</t>
  </si>
  <si>
    <t>dr. Tirts Tibor</t>
  </si>
  <si>
    <t>dr. Anti Csaba László</t>
  </si>
  <si>
    <t>Girhiny Kornél</t>
  </si>
  <si>
    <t>Dr. Fekete Márta</t>
  </si>
  <si>
    <t xml:space="preserve">Dr. Molnár Katalin </t>
  </si>
  <si>
    <t>RRETB12</t>
  </si>
  <si>
    <t>RINYB21</t>
  </si>
  <si>
    <t>RINYB22</t>
  </si>
  <si>
    <t>RINYB23</t>
  </si>
  <si>
    <t>RINYB24</t>
  </si>
  <si>
    <t>RKRIB05</t>
  </si>
  <si>
    <t>RBATB29</t>
  </si>
  <si>
    <t>RBATB35</t>
  </si>
  <si>
    <t>RBATB34</t>
  </si>
  <si>
    <t>RBATB42</t>
  </si>
  <si>
    <t xml:space="preserve"> RINYB62</t>
  </si>
  <si>
    <t xml:space="preserve"> RINYB63</t>
  </si>
  <si>
    <t>Rendészeti speciális szaknyelv 1.</t>
  </si>
  <si>
    <t>Rendészeti speciális szaknyelv 2.</t>
  </si>
  <si>
    <t xml:space="preserve">dr. Skorka Tamás </t>
  </si>
  <si>
    <t>dr.Haspel Orsolya</t>
  </si>
  <si>
    <t xml:space="preserve">Felföldi Péter </t>
  </si>
  <si>
    <t xml:space="preserve">Dr. Major Róbert </t>
  </si>
  <si>
    <t xml:space="preserve">Dr. Mészáros Gábor </t>
  </si>
  <si>
    <t>RKNIB44</t>
  </si>
  <si>
    <t>Dr. Fekete Csaba</t>
  </si>
  <si>
    <t>RINYB79</t>
  </si>
  <si>
    <t>RINYB06</t>
  </si>
  <si>
    <t>RINYB07</t>
  </si>
  <si>
    <t>RMTTB17</t>
  </si>
  <si>
    <t>RKNIB45</t>
  </si>
  <si>
    <t>Sánta Györgyné Huba Judit</t>
  </si>
  <si>
    <t>RINTB25</t>
  </si>
  <si>
    <t>dr. Skorka Tamás</t>
  </si>
  <si>
    <t>RKBTB85</t>
  </si>
  <si>
    <t>RRVTB06</t>
  </si>
  <si>
    <t>RRETB16</t>
  </si>
  <si>
    <t>RKNIB49</t>
  </si>
  <si>
    <t>Mátés Gábor</t>
  </si>
  <si>
    <t>Kiss Kálmán</t>
  </si>
  <si>
    <t>RKNIB46</t>
  </si>
  <si>
    <t>Informatika és Robotzsaru 1.</t>
  </si>
  <si>
    <t>Informatika és Robotzsaru 2.</t>
  </si>
  <si>
    <t>RKNIB47</t>
  </si>
  <si>
    <t>RBÜAB20</t>
  </si>
  <si>
    <t>Gazsó Magdolna</t>
  </si>
  <si>
    <t>RBATB74</t>
  </si>
  <si>
    <t>RHRTB73</t>
  </si>
  <si>
    <t>dr. Mágó Barbara</t>
  </si>
  <si>
    <t>RBATB54</t>
  </si>
  <si>
    <t>RBATB62</t>
  </si>
  <si>
    <t>RBATB68</t>
  </si>
  <si>
    <t>RBATB59</t>
  </si>
  <si>
    <t>RBATB55</t>
  </si>
  <si>
    <t>Idegenrendészeti szakigazgatás 1.</t>
  </si>
  <si>
    <t>RBATB60</t>
  </si>
  <si>
    <t>RBATB56</t>
  </si>
  <si>
    <t>Idegenrendészeti szakigazgatás 2.</t>
  </si>
  <si>
    <t>RBATB61</t>
  </si>
  <si>
    <t xml:space="preserve">RINTB20 </t>
  </si>
  <si>
    <t>RINTB21</t>
  </si>
  <si>
    <t>RBATB44</t>
  </si>
  <si>
    <t>RBATB45</t>
  </si>
  <si>
    <t>RBATB46</t>
  </si>
  <si>
    <t>RHRTB74</t>
  </si>
  <si>
    <t>Bartus Gábor</t>
  </si>
  <si>
    <t>RHRTB75</t>
  </si>
  <si>
    <t>Robotzsaru (HÖR) 1.</t>
  </si>
  <si>
    <t>Robotzsaru (HÖR) 2.</t>
  </si>
  <si>
    <t>RHRTB80</t>
  </si>
  <si>
    <t>RHRTB81</t>
  </si>
  <si>
    <t>Határőrizet 1.</t>
  </si>
  <si>
    <t>Németh Gábor</t>
  </si>
  <si>
    <t>RHRTB82</t>
  </si>
  <si>
    <t>Határőrizet 2.</t>
  </si>
  <si>
    <t>RHRTB83</t>
  </si>
  <si>
    <t>Dr. Pulics János</t>
  </si>
  <si>
    <t>RHRTB84</t>
  </si>
  <si>
    <t>RHRTB85</t>
  </si>
  <si>
    <t>RHRTB86</t>
  </si>
  <si>
    <t>Határrendészeti hatósági ismeretek 1.</t>
  </si>
  <si>
    <t>Kakócz Krisztián</t>
  </si>
  <si>
    <t>RHRTB87</t>
  </si>
  <si>
    <t xml:space="preserve">Határrendészeti hatósági ismeretek 2. </t>
  </si>
  <si>
    <t xml:space="preserve">Idegenrendészeti alapismeretek </t>
  </si>
  <si>
    <t xml:space="preserve">Határrendészeti vezetés </t>
  </si>
  <si>
    <t>RHRTB88</t>
  </si>
  <si>
    <t>RHRTB89</t>
  </si>
  <si>
    <t>RHRTB90</t>
  </si>
  <si>
    <t>RHRTB91</t>
  </si>
  <si>
    <t>RHRTB19</t>
  </si>
  <si>
    <t>RHRTB43</t>
  </si>
  <si>
    <t>RHRTB44</t>
  </si>
  <si>
    <t>RINTB13</t>
  </si>
  <si>
    <t>Igazgatásrendészeti jog (4) 1.</t>
  </si>
  <si>
    <t>RINTB14</t>
  </si>
  <si>
    <t>RINTB15</t>
  </si>
  <si>
    <t>RINTB16</t>
  </si>
  <si>
    <t>VIBTB02</t>
  </si>
  <si>
    <t>Iparbiztonsági Tanszék</t>
  </si>
  <si>
    <t>Dr. Vass Gyula</t>
  </si>
  <si>
    <t>RARTB60</t>
  </si>
  <si>
    <t>RINTB17</t>
  </si>
  <si>
    <t>RINTB18</t>
  </si>
  <si>
    <t>RKBTB 33</t>
  </si>
  <si>
    <t>LFSZE01</t>
  </si>
  <si>
    <t xml:space="preserve">Forgalomellenőrzés </t>
  </si>
  <si>
    <t>Felföldi Péter</t>
  </si>
  <si>
    <t>RKBTB34</t>
  </si>
  <si>
    <t>RKBTB36</t>
  </si>
  <si>
    <t>RKBTB35</t>
  </si>
  <si>
    <t>RKBTB481</t>
  </si>
  <si>
    <t>RKBTB482</t>
  </si>
  <si>
    <t>RKBTB28</t>
  </si>
  <si>
    <t>RINTB26</t>
  </si>
  <si>
    <t>Dr. Bogotyán Róbert</t>
  </si>
  <si>
    <t>Bélai Gábor</t>
  </si>
  <si>
    <t>Általános rendészeti szaknyelv 2</t>
  </si>
  <si>
    <t>Általános rendészeti szaknyelv 3</t>
  </si>
  <si>
    <t>Általános rendészeti szaknyelv 4</t>
  </si>
  <si>
    <t>Általános rendészeti szaknyelv 1</t>
  </si>
  <si>
    <t>Társadalom- és emberismeret alapjai</t>
  </si>
  <si>
    <t xml:space="preserve">Rendészeti testnevelés 2. </t>
  </si>
  <si>
    <t xml:space="preserve">Rendészeti testnevelés 1. </t>
  </si>
  <si>
    <t xml:space="preserve">Rendészeti testnevelés 3. </t>
  </si>
  <si>
    <t xml:space="preserve">Rendészeti testnevelés 4. </t>
  </si>
  <si>
    <t xml:space="preserve">Rendészeti testnevelés 5. </t>
  </si>
  <si>
    <t xml:space="preserve">Rendészeti testnevelés 6. </t>
  </si>
  <si>
    <t xml:space="preserve">Rendészeti testnevelés 7. </t>
  </si>
  <si>
    <t xml:space="preserve">Rendészeti testnevelés 8. </t>
  </si>
  <si>
    <t xml:space="preserve">Intézkedéstaktika 1. és Lőkiképzés </t>
  </si>
  <si>
    <t xml:space="preserve">Intézkedéstaktika 4. </t>
  </si>
  <si>
    <t>Intézkedéstaktika 3.</t>
  </si>
  <si>
    <t>RKNIB15</t>
  </si>
  <si>
    <t xml:space="preserve">Intézkedéstaktika 5. </t>
  </si>
  <si>
    <t xml:space="preserve">Intézkedéstaktika 6. </t>
  </si>
  <si>
    <t xml:space="preserve">Intézkedéstaktika 7. </t>
  </si>
  <si>
    <t>Büntetőjogi repetitorium</t>
  </si>
  <si>
    <t xml:space="preserve">Büntetőeljárás-jog 2. </t>
  </si>
  <si>
    <t xml:space="preserve">Büntetőeljárás-jog 1. </t>
  </si>
  <si>
    <t xml:space="preserve">Krimináltaktika 1. </t>
  </si>
  <si>
    <t xml:space="preserve">Krimináltaktika 2. </t>
  </si>
  <si>
    <t xml:space="preserve">Rendészeti hatósági eljárásjog 1. </t>
  </si>
  <si>
    <t xml:space="preserve">Közigazgatás alapintézményei </t>
  </si>
  <si>
    <t xml:space="preserve">Rendészeti hatósági eljárásjog 2. </t>
  </si>
  <si>
    <t xml:space="preserve">A rendészet nemzetközi és uniós jogi alapjai </t>
  </si>
  <si>
    <t xml:space="preserve">Alkotmányjogi alapintézmények </t>
  </si>
  <si>
    <t xml:space="preserve">Rendészet és alapjogok </t>
  </si>
  <si>
    <t xml:space="preserve">Kriminálpszichológia 1. </t>
  </si>
  <si>
    <t xml:space="preserve">Kriminálpszichológia 2. </t>
  </si>
  <si>
    <t xml:space="preserve">Konfliktuskezelési tréning </t>
  </si>
  <si>
    <t>RRMTB05</t>
  </si>
  <si>
    <t xml:space="preserve">Rendészeti etika, integritástréning </t>
  </si>
  <si>
    <t xml:space="preserve">Rendészeti kommunikáció tréning </t>
  </si>
  <si>
    <t xml:space="preserve">Irányítói vezetői kompetenciafejlesztő tréning </t>
  </si>
  <si>
    <t xml:space="preserve">RENDÉSZETI ALAPKÉPZÉSI SZAK </t>
  </si>
  <si>
    <t xml:space="preserve">RBATB60 </t>
  </si>
  <si>
    <t xml:space="preserve">RBATB55 </t>
  </si>
  <si>
    <t xml:space="preserve">Migráció rendszertan </t>
  </si>
  <si>
    <t>Alapjogok védelme 2. (Státusjogok)</t>
  </si>
  <si>
    <t>RBATB37</t>
  </si>
  <si>
    <t>Rendészeti speciális szaknyelv 1</t>
  </si>
  <si>
    <t>RINYB62</t>
  </si>
  <si>
    <t>RINYB63</t>
  </si>
  <si>
    <t>Rendészeti speciális szaknyelv 2</t>
  </si>
  <si>
    <t xml:space="preserve">Határrendészeti hatósági ismeretek 1. </t>
  </si>
  <si>
    <t>Határrendészeti hatósági ismeretek 2.</t>
  </si>
  <si>
    <t>Idegenrendészeti alapismeretek</t>
  </si>
  <si>
    <t xml:space="preserve">Rendészeti civiljog </t>
  </si>
  <si>
    <t>Igazgatásrendészeti jog (4) 3.</t>
  </si>
  <si>
    <t>RJITB10</t>
  </si>
  <si>
    <t xml:space="preserve">Szabálysértési alapismeretek </t>
  </si>
  <si>
    <t xml:space="preserve">Gazdasági jogi ismeretek  </t>
  </si>
  <si>
    <t xml:space="preserve">Rendészeti hatósági eljárásjog 2 </t>
  </si>
  <si>
    <t xml:space="preserve">Közlekedésrendészeti ismeretek </t>
  </si>
  <si>
    <t>KRESZ és vezetéstechnika 2</t>
  </si>
  <si>
    <t xml:space="preserve">RKBTB14 </t>
  </si>
  <si>
    <t xml:space="preserve">RKBTB11 </t>
  </si>
  <si>
    <t xml:space="preserve">Közlekedésrendészeti vezetői gyakorlat </t>
  </si>
  <si>
    <t>Közrendvédelmi szakismeretek 3.</t>
  </si>
  <si>
    <t xml:space="preserve">Közlekedésrendészeti ismeretek (kz) 1. </t>
  </si>
  <si>
    <t xml:space="preserve">RKBTB21 </t>
  </si>
  <si>
    <t xml:space="preserve">RKBTB22 </t>
  </si>
  <si>
    <t xml:space="preserve">Közlekedésrendészeti ismeretek (kz) 2. </t>
  </si>
  <si>
    <t>RKBTB23</t>
  </si>
  <si>
    <t xml:space="preserve">Közlekedésrendészeti ismeretek (kz) 3. </t>
  </si>
  <si>
    <t>Orosz nyelv haladóknak 2.</t>
  </si>
  <si>
    <t>RINYB81</t>
  </si>
  <si>
    <t>RTOSB03</t>
  </si>
  <si>
    <t>dr. Szappanos Edit</t>
  </si>
  <si>
    <t>Dr. Erdős Ákos</t>
  </si>
  <si>
    <t>RKNIB50</t>
  </si>
  <si>
    <t>RKNIB51</t>
  </si>
  <si>
    <t>RKNIB52</t>
  </si>
  <si>
    <t>RKNIB53</t>
  </si>
  <si>
    <t>RKNIB54</t>
  </si>
  <si>
    <t>RKNIB55</t>
  </si>
  <si>
    <t>Rendészeti Magatartástudományi és kriminálpszichológiai Tanszék</t>
  </si>
  <si>
    <t>Bűnügyi és Gazdaságvédelmi Tanszék</t>
  </si>
  <si>
    <t>Krimináltaktikai és -metodikai Tanszék</t>
  </si>
  <si>
    <t>Rendészeti Magatartástudományi és Kriminálpszichológiai Tanszék</t>
  </si>
  <si>
    <t>Idegenrendészeti Tanszék</t>
  </si>
  <si>
    <t>Kiberbűnözés elleni Tanszék</t>
  </si>
  <si>
    <t>Krimináltaktikai és -metodikaiTanszék</t>
  </si>
  <si>
    <t>dr. Halász Henrietta</t>
  </si>
  <si>
    <t>Rendészeti szaknyelv szigorlat</t>
  </si>
  <si>
    <t>Bói László</t>
  </si>
  <si>
    <t>Erdélyi Ákos</t>
  </si>
  <si>
    <t>RINYB82</t>
  </si>
  <si>
    <t>Orosz nyelv haladóknak 3.</t>
  </si>
  <si>
    <t>RBATB70</t>
  </si>
  <si>
    <t>A migráció biztonsági kihívásai</t>
  </si>
  <si>
    <t>Gál László Tamás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</si>
</sst>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1" x14ac:knownFonts="1">
    <font>
      <sz val="10"/>
      <name val="Arial Narrow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1"/>
      <name val="Arial CE"/>
      <charset val="238"/>
    </font>
    <font>
      <sz val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"/>
      <family val="2"/>
      <charset val="238"/>
    </font>
    <font>
      <b/>
      <sz val="18"/>
      <name val="Verdana"/>
      <family val="2"/>
      <charset val="238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b/>
      <sz val="10"/>
      <name val="Verdana"/>
      <family val="2"/>
      <charset val="238"/>
    </font>
    <font>
      <b/>
      <i/>
      <sz val="12"/>
      <name val="Verdana"/>
      <family val="2"/>
      <charset val="238"/>
    </font>
    <font>
      <b/>
      <sz val="13"/>
      <name val="Verdana"/>
      <family val="2"/>
      <charset val="238"/>
    </font>
    <font>
      <sz val="12"/>
      <name val="Verdana"/>
      <family val="2"/>
      <charset val="238"/>
    </font>
    <font>
      <b/>
      <sz val="10"/>
      <color rgb="FFFF0000"/>
      <name val="Verdana"/>
      <family val="2"/>
      <charset val="238"/>
    </font>
    <font>
      <sz val="14"/>
      <name val="Verdana"/>
      <family val="2"/>
      <charset val="238"/>
    </font>
    <font>
      <sz val="11"/>
      <name val="Verdana"/>
      <family val="2"/>
      <charset val="238"/>
    </font>
    <font>
      <sz val="10"/>
      <color rgb="FF0070C0"/>
      <name val="Verdana"/>
      <family val="2"/>
      <charset val="238"/>
    </font>
    <font>
      <b/>
      <i/>
      <sz val="10"/>
      <name val="Verdana"/>
      <family val="2"/>
      <charset val="238"/>
    </font>
    <font>
      <sz val="12"/>
      <name val="Arial CE"/>
      <charset val="238"/>
    </font>
    <font>
      <b/>
      <i/>
      <sz val="11"/>
      <name val="Verdana"/>
      <family val="2"/>
      <charset val="238"/>
    </font>
    <font>
      <b/>
      <sz val="8"/>
      <name val="Verdana"/>
      <family val="2"/>
      <charset val="238"/>
    </font>
    <font>
      <i/>
      <sz val="11"/>
      <name val="Verdana"/>
      <family val="2"/>
      <charset val="238"/>
    </font>
    <font>
      <sz val="12"/>
      <color rgb="FF0070C0"/>
      <name val="Verdana"/>
      <family val="2"/>
      <charset val="238"/>
    </font>
    <font>
      <i/>
      <sz val="10"/>
      <color rgb="FF0070C0"/>
      <name val="Verdana"/>
      <family val="2"/>
      <charset val="238"/>
    </font>
    <font>
      <sz val="13"/>
      <color rgb="FF0070C0"/>
      <name val="Verdana"/>
      <family val="2"/>
      <charset val="238"/>
    </font>
    <font>
      <i/>
      <sz val="11"/>
      <color rgb="FF0070C0"/>
      <name val="Verdana"/>
      <family val="2"/>
      <charset val="238"/>
    </font>
    <font>
      <sz val="10"/>
      <color rgb="FF0070C0"/>
      <name val="Arial Narrow"/>
      <family val="2"/>
      <charset val="238"/>
    </font>
    <font>
      <sz val="12"/>
      <color rgb="FFFF0000"/>
      <name val="Verdana"/>
      <family val="2"/>
      <charset val="238"/>
    </font>
    <font>
      <sz val="8"/>
      <name val="Verdana"/>
      <family val="2"/>
      <charset val="238"/>
    </font>
    <font>
      <b/>
      <sz val="12"/>
      <color rgb="FFFF0000"/>
      <name val="Verdana"/>
      <family val="2"/>
      <charset val="238"/>
    </font>
    <font>
      <b/>
      <sz val="10"/>
      <name val="Arial CE"/>
      <charset val="238"/>
    </font>
    <font>
      <b/>
      <sz val="13"/>
      <name val="Arial CE"/>
      <charset val="238"/>
    </font>
    <font>
      <b/>
      <sz val="11"/>
      <color rgb="FFFF0000"/>
      <name val="Verdana"/>
      <family val="2"/>
      <charset val="238"/>
    </font>
    <font>
      <b/>
      <sz val="14"/>
      <color rgb="FFFF0000"/>
      <name val="Verdana"/>
      <family val="2"/>
      <charset val="238"/>
    </font>
    <font>
      <b/>
      <sz val="13"/>
      <color rgb="FFFF0000"/>
      <name val="Verdana"/>
      <family val="2"/>
      <charset val="238"/>
    </font>
    <font>
      <sz val="12"/>
      <color rgb="FFFF0000"/>
      <name val="Arial Narrow"/>
      <family val="2"/>
      <charset val="238"/>
    </font>
    <font>
      <sz val="12"/>
      <color theme="1"/>
      <name val="Verdana"/>
      <family val="2"/>
      <charset val="238"/>
    </font>
    <font>
      <sz val="12"/>
      <color rgb="FFFF0000"/>
      <name val="Arial CE"/>
      <family val="2"/>
      <charset val="238"/>
    </font>
    <font>
      <sz val="11"/>
      <name val="Arial"/>
      <family val="2"/>
      <charset val="238"/>
    </font>
    <font>
      <sz val="10"/>
      <color rgb="FFFF0000"/>
      <name val="Arial Narrow"/>
      <family val="2"/>
      <charset val="238"/>
    </font>
  </fonts>
  <fills count="4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4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4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41"/>
      </patternFill>
    </fill>
    <fill>
      <patternFill patternType="solid">
        <fgColor indexed="41"/>
        <bgColor indexed="42"/>
      </patternFill>
    </fill>
    <fill>
      <patternFill patternType="solid">
        <fgColor theme="9" tint="0.39997558519241921"/>
        <bgColor indexed="42"/>
      </patternFill>
    </fill>
    <fill>
      <patternFill patternType="solid">
        <fgColor theme="9" tint="0.39997558519241921"/>
        <bgColor indexed="41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4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rgb="FFBFEFBF"/>
      </patternFill>
    </fill>
    <fill>
      <patternFill patternType="solid">
        <fgColor rgb="FFCCFFCC"/>
        <bgColor rgb="FF000000"/>
      </patternFill>
    </fill>
    <fill>
      <patternFill patternType="solid">
        <fgColor theme="9" tint="0.59999389629810485"/>
        <bgColor indexed="4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41"/>
      </patternFill>
    </fill>
  </fills>
  <borders count="3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double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double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double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/>
      <right style="double">
        <color indexed="64"/>
      </right>
      <top style="double">
        <color indexed="8"/>
      </top>
      <bottom/>
      <diagonal/>
    </border>
    <border>
      <left style="thin">
        <color indexed="64"/>
      </left>
      <right style="double">
        <color indexed="8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/>
      <top style="double">
        <color indexed="8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medium">
        <color indexed="64"/>
      </bottom>
      <diagonal/>
    </border>
    <border>
      <left style="double">
        <color indexed="8"/>
      </left>
      <right/>
      <top style="double">
        <color indexed="8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double">
        <color indexed="8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double">
        <color indexed="8"/>
      </left>
      <right/>
      <top style="thin">
        <color indexed="64"/>
      </top>
      <bottom/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8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8"/>
      </left>
      <right/>
      <top/>
      <bottom style="medium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indexed="64"/>
      </top>
      <bottom style="medium">
        <color indexed="64"/>
      </bottom>
      <diagonal/>
    </border>
  </borders>
  <cellStyleXfs count="51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7" borderId="1" applyNumberFormat="0" applyAlignment="0" applyProtection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17" borderId="7" applyNumberFormat="0" applyFont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6" fillId="4" borderId="0" applyNumberFormat="0" applyBorder="0" applyAlignment="0" applyProtection="0"/>
    <xf numFmtId="0" fontId="17" fillId="22" borderId="8" applyNumberFormat="0" applyAlignment="0" applyProtection="0"/>
    <xf numFmtId="0" fontId="18" fillId="0" borderId="0" applyNumberFormat="0" applyFill="0" applyBorder="0" applyAlignment="0" applyProtection="0"/>
    <xf numFmtId="0" fontId="31" fillId="0" borderId="0"/>
    <xf numFmtId="0" fontId="19" fillId="0" borderId="0"/>
    <xf numFmtId="0" fontId="19" fillId="0" borderId="0"/>
    <xf numFmtId="0" fontId="19" fillId="0" borderId="0"/>
    <xf numFmtId="0" fontId="20" fillId="0" borderId="9" applyNumberFormat="0" applyFill="0" applyAlignment="0" applyProtection="0"/>
    <xf numFmtId="0" fontId="21" fillId="3" borderId="0" applyNumberFormat="0" applyBorder="0" applyAlignment="0" applyProtection="0"/>
    <xf numFmtId="0" fontId="22" fillId="23" borderId="0" applyNumberFormat="0" applyBorder="0" applyAlignment="0" applyProtection="0"/>
    <xf numFmtId="0" fontId="23" fillId="22" borderId="1" applyNumberFormat="0" applyAlignment="0" applyProtection="0"/>
    <xf numFmtId="0" fontId="19" fillId="0" borderId="0"/>
    <xf numFmtId="0" fontId="3" fillId="0" borderId="0"/>
    <xf numFmtId="0" fontId="4" fillId="0" borderId="0"/>
    <xf numFmtId="0" fontId="2" fillId="0" borderId="0"/>
    <xf numFmtId="0" fontId="1" fillId="0" borderId="0"/>
  </cellStyleXfs>
  <cellXfs count="1542">
    <xf numFmtId="0" fontId="0" fillId="0" borderId="0" xfId="0"/>
    <xf numFmtId="0" fontId="19" fillId="0" borderId="0" xfId="40"/>
    <xf numFmtId="0" fontId="27" fillId="0" borderId="0" xfId="40" applyFont="1" applyAlignment="1">
      <alignment horizontal="left"/>
    </xf>
    <xf numFmtId="0" fontId="28" fillId="0" borderId="0" xfId="40" applyFont="1"/>
    <xf numFmtId="0" fontId="30" fillId="0" borderId="0" xfId="40" applyFont="1"/>
    <xf numFmtId="1" fontId="27" fillId="26" borderId="85" xfId="40" applyNumberFormat="1" applyFont="1" applyFill="1" applyBorder="1" applyAlignment="1">
      <alignment horizontal="center"/>
    </xf>
    <xf numFmtId="0" fontId="27" fillId="26" borderId="122" xfId="40" applyFont="1" applyFill="1" applyBorder="1"/>
    <xf numFmtId="0" fontId="27" fillId="26" borderId="123" xfId="40" applyFont="1" applyFill="1" applyBorder="1"/>
    <xf numFmtId="0" fontId="28" fillId="26" borderId="100" xfId="40" applyFont="1" applyFill="1" applyBorder="1" applyAlignment="1">
      <alignment horizontal="center"/>
    </xf>
    <xf numFmtId="0" fontId="27" fillId="26" borderId="100" xfId="40" applyFont="1" applyFill="1" applyBorder="1"/>
    <xf numFmtId="1" fontId="27" fillId="26" borderId="101" xfId="40" applyNumberFormat="1" applyFont="1" applyFill="1" applyBorder="1" applyAlignment="1">
      <alignment horizontal="center"/>
    </xf>
    <xf numFmtId="1" fontId="27" fillId="26" borderId="73" xfId="40" applyNumberFormat="1" applyFont="1" applyFill="1" applyBorder="1" applyAlignment="1">
      <alignment horizontal="center"/>
    </xf>
    <xf numFmtId="1" fontId="27" fillId="26" borderId="103" xfId="40" applyNumberFormat="1" applyFont="1" applyFill="1" applyBorder="1"/>
    <xf numFmtId="0" fontId="27" fillId="26" borderId="72" xfId="40" applyFont="1" applyFill="1" applyBorder="1" applyAlignment="1">
      <alignment horizontal="left"/>
    </xf>
    <xf numFmtId="0" fontId="27" fillId="26" borderId="124" xfId="40" applyFont="1" applyFill="1" applyBorder="1" applyAlignment="1">
      <alignment horizontal="left"/>
    </xf>
    <xf numFmtId="0" fontId="28" fillId="26" borderId="87" xfId="40" applyFont="1" applyFill="1" applyBorder="1" applyAlignment="1">
      <alignment horizontal="center"/>
    </xf>
    <xf numFmtId="0" fontId="27" fillId="26" borderId="87" xfId="40" applyFont="1" applyFill="1" applyBorder="1"/>
    <xf numFmtId="1" fontId="27" fillId="26" borderId="125" xfId="40" applyNumberFormat="1" applyFont="1" applyFill="1" applyBorder="1" applyAlignment="1">
      <alignment horizontal="center"/>
    </xf>
    <xf numFmtId="1" fontId="27" fillId="26" borderId="126" xfId="40" applyNumberFormat="1" applyFont="1" applyFill="1" applyBorder="1" applyAlignment="1">
      <alignment horizontal="center"/>
    </xf>
    <xf numFmtId="0" fontId="27" fillId="26" borderId="127" xfId="40" applyFont="1" applyFill="1" applyBorder="1" applyAlignment="1">
      <alignment horizontal="left"/>
    </xf>
    <xf numFmtId="0" fontId="28" fillId="26" borderId="128" xfId="40" applyFont="1" applyFill="1" applyBorder="1" applyAlignment="1">
      <alignment horizontal="center"/>
    </xf>
    <xf numFmtId="0" fontId="27" fillId="26" borderId="128" xfId="40" applyFont="1" applyFill="1" applyBorder="1"/>
    <xf numFmtId="1" fontId="27" fillId="26" borderId="129" xfId="40" applyNumberFormat="1" applyFont="1" applyFill="1" applyBorder="1" applyAlignment="1">
      <alignment horizontal="center"/>
    </xf>
    <xf numFmtId="1" fontId="27" fillId="26" borderId="130" xfId="40" applyNumberFormat="1" applyFont="1" applyFill="1" applyBorder="1" applyAlignment="1">
      <alignment horizontal="center"/>
    </xf>
    <xf numFmtId="1" fontId="27" fillId="26" borderId="131" xfId="40" applyNumberFormat="1" applyFont="1" applyFill="1" applyBorder="1" applyAlignment="1">
      <alignment horizontal="center"/>
    </xf>
    <xf numFmtId="0" fontId="27" fillId="0" borderId="0" xfId="41" applyFont="1" applyAlignment="1">
      <alignment horizontal="left"/>
    </xf>
    <xf numFmtId="0" fontId="32" fillId="0" borderId="0" xfId="41" applyFont="1"/>
    <xf numFmtId="0" fontId="19" fillId="0" borderId="0" xfId="41"/>
    <xf numFmtId="0" fontId="24" fillId="24" borderId="152" xfId="41" applyFont="1" applyFill="1" applyBorder="1" applyAlignment="1">
      <alignment horizontal="center"/>
    </xf>
    <xf numFmtId="0" fontId="28" fillId="24" borderId="153" xfId="41" applyFont="1" applyFill="1" applyBorder="1"/>
    <xf numFmtId="0" fontId="25" fillId="24" borderId="39" xfId="41" applyFont="1" applyFill="1" applyBorder="1" applyAlignment="1">
      <alignment horizontal="center"/>
    </xf>
    <xf numFmtId="0" fontId="27" fillId="39" borderId="48" xfId="40" applyFont="1" applyFill="1" applyBorder="1" applyAlignment="1">
      <alignment horizontal="left"/>
    </xf>
    <xf numFmtId="0" fontId="27" fillId="39" borderId="41" xfId="40" applyFont="1" applyFill="1" applyBorder="1" applyAlignment="1">
      <alignment horizontal="center"/>
    </xf>
    <xf numFmtId="0" fontId="24" fillId="39" borderId="41" xfId="40" applyFont="1" applyFill="1" applyBorder="1"/>
    <xf numFmtId="1" fontId="27" fillId="39" borderId="41" xfId="40" applyNumberFormat="1" applyFont="1" applyFill="1" applyBorder="1" applyAlignment="1">
      <alignment horizontal="center"/>
    </xf>
    <xf numFmtId="1" fontId="27" fillId="39" borderId="175" xfId="40" applyNumberFormat="1" applyFont="1" applyFill="1" applyBorder="1" applyAlignment="1">
      <alignment horizontal="center"/>
    </xf>
    <xf numFmtId="1" fontId="27" fillId="39" borderId="176" xfId="40" applyNumberFormat="1" applyFont="1" applyFill="1" applyBorder="1" applyAlignment="1">
      <alignment horizontal="center"/>
    </xf>
    <xf numFmtId="1" fontId="27" fillId="39" borderId="32" xfId="40" applyNumberFormat="1" applyFont="1" applyFill="1" applyBorder="1" applyAlignment="1">
      <alignment horizontal="center"/>
    </xf>
    <xf numFmtId="1" fontId="27" fillId="39" borderId="177" xfId="40" applyNumberFormat="1" applyFont="1" applyFill="1" applyBorder="1"/>
    <xf numFmtId="0" fontId="33" fillId="0" borderId="0" xfId="40" applyFont="1"/>
    <xf numFmtId="1" fontId="27" fillId="39" borderId="179" xfId="40" applyNumberFormat="1" applyFont="1" applyFill="1" applyBorder="1" applyAlignment="1">
      <alignment horizontal="center"/>
    </xf>
    <xf numFmtId="0" fontId="27" fillId="0" borderId="180" xfId="39" applyFont="1" applyBorder="1" applyAlignment="1" applyProtection="1">
      <alignment horizontal="center"/>
      <protection locked="0"/>
    </xf>
    <xf numFmtId="0" fontId="27" fillId="0" borderId="181" xfId="39" applyFont="1" applyBorder="1" applyAlignment="1" applyProtection="1">
      <alignment horizontal="center"/>
      <protection locked="0"/>
    </xf>
    <xf numFmtId="0" fontId="27" fillId="39" borderId="179" xfId="40" applyFont="1" applyFill="1" applyBorder="1" applyAlignment="1">
      <alignment horizontal="center"/>
    </xf>
    <xf numFmtId="1" fontId="27" fillId="39" borderId="182" xfId="40" applyNumberFormat="1" applyFont="1" applyFill="1" applyBorder="1" applyAlignment="1">
      <alignment horizontal="center" vertical="center" shrinkToFit="1"/>
    </xf>
    <xf numFmtId="1" fontId="27" fillId="39" borderId="183" xfId="40" applyNumberFormat="1" applyFont="1" applyFill="1" applyBorder="1" applyAlignment="1">
      <alignment horizontal="center"/>
    </xf>
    <xf numFmtId="1" fontId="27" fillId="39" borderId="179" xfId="40" applyNumberFormat="1" applyFont="1" applyFill="1" applyBorder="1" applyAlignment="1">
      <alignment horizontal="center" vertical="center"/>
    </xf>
    <xf numFmtId="0" fontId="27" fillId="0" borderId="180" xfId="39" applyFont="1" applyBorder="1" applyAlignment="1" applyProtection="1">
      <alignment horizontal="center" vertical="center"/>
      <protection locked="0"/>
    </xf>
    <xf numFmtId="0" fontId="27" fillId="0" borderId="181" xfId="39" applyFont="1" applyBorder="1" applyAlignment="1" applyProtection="1">
      <alignment horizontal="center" vertical="center"/>
      <protection locked="0"/>
    </xf>
    <xf numFmtId="1" fontId="27" fillId="39" borderId="183" xfId="40" applyNumberFormat="1" applyFont="1" applyFill="1" applyBorder="1" applyAlignment="1">
      <alignment horizontal="center" vertical="center"/>
    </xf>
    <xf numFmtId="0" fontId="27" fillId="39" borderId="179" xfId="40" applyFont="1" applyFill="1" applyBorder="1" applyAlignment="1">
      <alignment horizontal="center" vertical="center"/>
    </xf>
    <xf numFmtId="0" fontId="33" fillId="0" borderId="0" xfId="40" applyFont="1" applyAlignment="1">
      <alignment vertical="center"/>
    </xf>
    <xf numFmtId="1" fontId="27" fillId="39" borderId="184" xfId="40" applyNumberFormat="1" applyFont="1" applyFill="1" applyBorder="1" applyAlignment="1">
      <alignment horizontal="center"/>
    </xf>
    <xf numFmtId="0" fontId="27" fillId="0" borderId="185" xfId="39" applyFont="1" applyBorder="1" applyAlignment="1" applyProtection="1">
      <alignment horizontal="center"/>
      <protection locked="0"/>
    </xf>
    <xf numFmtId="0" fontId="27" fillId="0" borderId="186" xfId="39" applyFont="1" applyBorder="1" applyAlignment="1" applyProtection="1">
      <alignment horizontal="center"/>
      <protection locked="0"/>
    </xf>
    <xf numFmtId="0" fontId="27" fillId="39" borderId="184" xfId="40" applyFont="1" applyFill="1" applyBorder="1" applyAlignment="1">
      <alignment horizontal="center"/>
    </xf>
    <xf numFmtId="1" fontId="27" fillId="39" borderId="187" xfId="40" applyNumberFormat="1" applyFont="1" applyFill="1" applyBorder="1" applyAlignment="1">
      <alignment horizontal="center" vertical="center" shrinkToFit="1"/>
    </xf>
    <xf numFmtId="0" fontId="4" fillId="0" borderId="0" xfId="0" applyFont="1"/>
    <xf numFmtId="0" fontId="36" fillId="0" borderId="0" xfId="0" applyFont="1"/>
    <xf numFmtId="0" fontId="37" fillId="26" borderId="188" xfId="40" applyFont="1" applyFill="1" applyBorder="1" applyAlignment="1">
      <alignment horizontal="center" textRotation="90"/>
    </xf>
    <xf numFmtId="0" fontId="37" fillId="26" borderId="92" xfId="40" applyFont="1" applyFill="1" applyBorder="1" applyAlignment="1">
      <alignment horizontal="center" textRotation="90"/>
    </xf>
    <xf numFmtId="0" fontId="43" fillId="0" borderId="15" xfId="40" applyFont="1" applyBorder="1" applyAlignment="1" applyProtection="1">
      <alignment horizontal="center" vertical="center"/>
      <protection locked="0"/>
    </xf>
    <xf numFmtId="1" fontId="43" fillId="26" borderId="85" xfId="40" applyNumberFormat="1" applyFont="1" applyFill="1" applyBorder="1" applyAlignment="1">
      <alignment horizontal="center"/>
    </xf>
    <xf numFmtId="0" fontId="36" fillId="0" borderId="208" xfId="40" applyFont="1" applyBorder="1"/>
    <xf numFmtId="0" fontId="43" fillId="0" borderId="10" xfId="40" applyFont="1" applyBorder="1"/>
    <xf numFmtId="0" fontId="43" fillId="0" borderId="208" xfId="40" applyFont="1" applyBorder="1"/>
    <xf numFmtId="1" fontId="36" fillId="26" borderId="203" xfId="40" applyNumberFormat="1" applyFont="1" applyFill="1" applyBorder="1" applyAlignment="1">
      <alignment horizontal="center"/>
    </xf>
    <xf numFmtId="1" fontId="36" fillId="26" borderId="202" xfId="40" applyNumberFormat="1" applyFont="1" applyFill="1" applyBorder="1" applyAlignment="1">
      <alignment horizontal="center"/>
    </xf>
    <xf numFmtId="0" fontId="36" fillId="24" borderId="209" xfId="40" applyFont="1" applyFill="1" applyBorder="1" applyAlignment="1">
      <alignment horizontal="center"/>
    </xf>
    <xf numFmtId="0" fontId="36" fillId="0" borderId="209" xfId="40" applyFont="1" applyBorder="1"/>
    <xf numFmtId="0" fontId="43" fillId="0" borderId="0" xfId="40" applyFont="1"/>
    <xf numFmtId="0" fontId="46" fillId="26" borderId="108" xfId="40" applyFont="1" applyFill="1" applyBorder="1"/>
    <xf numFmtId="0" fontId="37" fillId="26" borderId="0" xfId="40" applyFont="1" applyFill="1" applyAlignment="1">
      <alignment horizontal="center"/>
    </xf>
    <xf numFmtId="0" fontId="43" fillId="26" borderId="81" xfId="40" applyFont="1" applyFill="1" applyBorder="1" applyAlignment="1">
      <alignment horizontal="center" vertical="center"/>
    </xf>
    <xf numFmtId="0" fontId="43" fillId="26" borderId="81" xfId="0" applyFont="1" applyFill="1" applyBorder="1" applyAlignment="1">
      <alignment horizontal="center" vertical="center" wrapText="1"/>
    </xf>
    <xf numFmtId="0" fontId="43" fillId="26" borderId="84" xfId="0" applyFont="1" applyFill="1" applyBorder="1" applyAlignment="1">
      <alignment horizontal="center" vertical="center" wrapText="1"/>
    </xf>
    <xf numFmtId="0" fontId="43" fillId="26" borderId="109" xfId="40" applyFont="1" applyFill="1" applyBorder="1" applyAlignment="1">
      <alignment horizontal="left" vertical="center" wrapText="1"/>
    </xf>
    <xf numFmtId="0" fontId="43" fillId="26" borderId="110" xfId="40" applyFont="1" applyFill="1" applyBorder="1" applyAlignment="1">
      <alignment horizontal="center"/>
    </xf>
    <xf numFmtId="0" fontId="37" fillId="26" borderId="111" xfId="40" applyFont="1" applyFill="1" applyBorder="1" applyAlignment="1">
      <alignment horizontal="center"/>
    </xf>
    <xf numFmtId="1" fontId="37" fillId="36" borderId="110" xfId="40" applyNumberFormat="1" applyFont="1" applyFill="1" applyBorder="1" applyAlignment="1">
      <alignment horizontal="center"/>
    </xf>
    <xf numFmtId="1" fontId="37" fillId="26" borderId="110" xfId="40" applyNumberFormat="1" applyFont="1" applyFill="1" applyBorder="1" applyAlignment="1">
      <alignment horizontal="center"/>
    </xf>
    <xf numFmtId="0" fontId="37" fillId="26" borderId="195" xfId="40" applyFont="1" applyFill="1" applyBorder="1" applyAlignment="1">
      <alignment horizontal="center"/>
    </xf>
    <xf numFmtId="1" fontId="37" fillId="26" borderId="172" xfId="40" applyNumberFormat="1" applyFont="1" applyFill="1" applyBorder="1" applyAlignment="1">
      <alignment horizontal="center"/>
    </xf>
    <xf numFmtId="0" fontId="37" fillId="26" borderId="113" xfId="40" applyFont="1" applyFill="1" applyBorder="1" applyAlignment="1">
      <alignment horizontal="center"/>
    </xf>
    <xf numFmtId="0" fontId="37" fillId="26" borderId="107" xfId="40" applyFont="1" applyFill="1" applyBorder="1" applyAlignment="1">
      <alignment horizontal="center"/>
    </xf>
    <xf numFmtId="0" fontId="37" fillId="36" borderId="0" xfId="40" applyFont="1" applyFill="1" applyAlignment="1">
      <alignment horizontal="center"/>
    </xf>
    <xf numFmtId="1" fontId="37" fillId="26" borderId="114" xfId="40" applyNumberFormat="1" applyFont="1" applyFill="1" applyBorder="1" applyAlignment="1">
      <alignment horizontal="center"/>
    </xf>
    <xf numFmtId="0" fontId="45" fillId="31" borderId="109" xfId="40" applyFont="1" applyFill="1" applyBorder="1" applyAlignment="1">
      <alignment horizontal="left" vertical="center" wrapText="1"/>
    </xf>
    <xf numFmtId="0" fontId="45" fillId="31" borderId="110" xfId="40" applyFont="1" applyFill="1" applyBorder="1" applyAlignment="1">
      <alignment horizontal="center"/>
    </xf>
    <xf numFmtId="0" fontId="39" fillId="32" borderId="112" xfId="40" applyFont="1" applyFill="1" applyBorder="1" applyAlignment="1">
      <alignment horizontal="center" vertical="center"/>
    </xf>
    <xf numFmtId="1" fontId="37" fillId="32" borderId="110" xfId="0" applyNumberFormat="1" applyFont="1" applyFill="1" applyBorder="1" applyAlignment="1">
      <alignment horizontal="center" vertical="center"/>
    </xf>
    <xf numFmtId="0" fontId="37" fillId="33" borderId="195" xfId="40" applyFont="1" applyFill="1" applyBorder="1" applyAlignment="1">
      <alignment horizontal="center" vertical="center"/>
    </xf>
    <xf numFmtId="1" fontId="37" fillId="32" borderId="172" xfId="0" applyNumberFormat="1" applyFont="1" applyFill="1" applyBorder="1" applyAlignment="1">
      <alignment horizontal="center" vertical="center"/>
    </xf>
    <xf numFmtId="0" fontId="37" fillId="33" borderId="115" xfId="40" applyFont="1" applyFill="1" applyBorder="1" applyAlignment="1">
      <alignment horizontal="center" vertical="center"/>
    </xf>
    <xf numFmtId="1" fontId="37" fillId="32" borderId="114" xfId="0" applyNumberFormat="1" applyFont="1" applyFill="1" applyBorder="1" applyAlignment="1">
      <alignment horizontal="center" vertical="center"/>
    </xf>
    <xf numFmtId="0" fontId="36" fillId="0" borderId="15" xfId="40" applyFont="1" applyBorder="1" applyAlignment="1" applyProtection="1">
      <alignment horizontal="center" vertical="center"/>
      <protection locked="0"/>
    </xf>
    <xf numFmtId="0" fontId="36" fillId="0" borderId="12" xfId="40" applyFont="1" applyBorder="1" applyProtection="1">
      <protection locked="0"/>
    </xf>
    <xf numFmtId="1" fontId="36" fillId="0" borderId="208" xfId="40" applyNumberFormat="1" applyFont="1" applyBorder="1" applyAlignment="1">
      <alignment horizontal="center"/>
    </xf>
    <xf numFmtId="1" fontId="36" fillId="0" borderId="209" xfId="40" applyNumberFormat="1" applyFont="1" applyBorder="1" applyAlignment="1">
      <alignment horizontal="center"/>
    </xf>
    <xf numFmtId="0" fontId="36" fillId="0" borderId="209" xfId="39" applyFont="1" applyBorder="1" applyAlignment="1" applyProtection="1">
      <alignment horizontal="center"/>
      <protection locked="0"/>
    </xf>
    <xf numFmtId="0" fontId="36" fillId="0" borderId="12" xfId="39" applyFont="1" applyBorder="1" applyAlignment="1" applyProtection="1">
      <alignment horizontal="center"/>
      <protection locked="0"/>
    </xf>
    <xf numFmtId="0" fontId="36" fillId="0" borderId="215" xfId="39" applyFont="1" applyBorder="1" applyAlignment="1" applyProtection="1">
      <alignment horizontal="center"/>
      <protection locked="0"/>
    </xf>
    <xf numFmtId="1" fontId="36" fillId="0" borderId="11" xfId="40" applyNumberFormat="1" applyFont="1" applyBorder="1" applyAlignment="1">
      <alignment horizontal="center"/>
    </xf>
    <xf numFmtId="1" fontId="36" fillId="26" borderId="100" xfId="40" applyNumberFormat="1" applyFont="1" applyFill="1" applyBorder="1" applyAlignment="1">
      <alignment horizontal="center"/>
    </xf>
    <xf numFmtId="1" fontId="36" fillId="26" borderId="85" xfId="40" applyNumberFormat="1" applyFont="1" applyFill="1" applyBorder="1" applyAlignment="1">
      <alignment horizontal="center"/>
    </xf>
    <xf numFmtId="1" fontId="36" fillId="26" borderId="103" xfId="40" applyNumberFormat="1" applyFont="1" applyFill="1" applyBorder="1" applyAlignment="1">
      <alignment horizontal="center" vertical="center" shrinkToFit="1"/>
    </xf>
    <xf numFmtId="1" fontId="36" fillId="26" borderId="207" xfId="40" applyNumberFormat="1" applyFont="1" applyFill="1" applyBorder="1" applyAlignment="1">
      <alignment horizontal="center" vertical="center" shrinkToFit="1"/>
    </xf>
    <xf numFmtId="1" fontId="36" fillId="30" borderId="85" xfId="40" applyNumberFormat="1" applyFont="1" applyFill="1" applyBorder="1" applyAlignment="1">
      <alignment horizontal="center"/>
    </xf>
    <xf numFmtId="1" fontId="36" fillId="30" borderId="100" xfId="40" applyNumberFormat="1" applyFont="1" applyFill="1" applyBorder="1" applyAlignment="1">
      <alignment horizontal="center"/>
    </xf>
    <xf numFmtId="0" fontId="36" fillId="29" borderId="85" xfId="39" applyFont="1" applyFill="1" applyBorder="1" applyAlignment="1" applyProtection="1">
      <alignment horizontal="center"/>
      <protection locked="0"/>
    </xf>
    <xf numFmtId="0" fontId="36" fillId="29" borderId="119" xfId="39" applyFont="1" applyFill="1" applyBorder="1" applyAlignment="1" applyProtection="1">
      <alignment horizontal="center"/>
      <protection locked="0"/>
    </xf>
    <xf numFmtId="0" fontId="36" fillId="29" borderId="73" xfId="39" applyFont="1" applyFill="1" applyBorder="1" applyAlignment="1" applyProtection="1">
      <alignment horizontal="center"/>
      <protection locked="0"/>
    </xf>
    <xf numFmtId="0" fontId="36" fillId="24" borderId="10" xfId="40" applyFont="1" applyFill="1" applyBorder="1" applyAlignment="1">
      <alignment horizontal="center"/>
    </xf>
    <xf numFmtId="0" fontId="36" fillId="0" borderId="37" xfId="40" applyFont="1" applyBorder="1" applyAlignment="1" applyProtection="1">
      <alignment horizontal="center" vertical="center"/>
      <protection locked="0"/>
    </xf>
    <xf numFmtId="0" fontId="36" fillId="25" borderId="209" xfId="40" applyFont="1" applyFill="1" applyBorder="1" applyAlignment="1">
      <alignment horizontal="center"/>
    </xf>
    <xf numFmtId="1" fontId="36" fillId="0" borderId="203" xfId="40" applyNumberFormat="1" applyFont="1" applyBorder="1" applyAlignment="1">
      <alignment horizontal="center"/>
    </xf>
    <xf numFmtId="1" fontId="36" fillId="0" borderId="202" xfId="40" applyNumberFormat="1" applyFont="1" applyBorder="1" applyAlignment="1">
      <alignment horizontal="center"/>
    </xf>
    <xf numFmtId="0" fontId="36" fillId="0" borderId="203" xfId="39" applyFont="1" applyBorder="1" applyAlignment="1" applyProtection="1">
      <alignment horizontal="center"/>
      <protection locked="0"/>
    </xf>
    <xf numFmtId="0" fontId="36" fillId="0" borderId="204" xfId="39" applyFont="1" applyBorder="1" applyAlignment="1" applyProtection="1">
      <alignment horizontal="center"/>
      <protection locked="0"/>
    </xf>
    <xf numFmtId="0" fontId="36" fillId="0" borderId="205" xfId="39" applyFont="1" applyBorder="1" applyAlignment="1" applyProtection="1">
      <alignment horizontal="center"/>
      <protection locked="0"/>
    </xf>
    <xf numFmtId="0" fontId="36" fillId="0" borderId="206" xfId="39" applyFont="1" applyBorder="1" applyAlignment="1" applyProtection="1">
      <alignment horizontal="center"/>
      <protection locked="0"/>
    </xf>
    <xf numFmtId="1" fontId="36" fillId="0" borderId="85" xfId="40" applyNumberFormat="1" applyFont="1" applyBorder="1" applyAlignment="1">
      <alignment horizontal="center"/>
    </xf>
    <xf numFmtId="1" fontId="36" fillId="0" borderId="100" xfId="40" applyNumberFormat="1" applyFont="1" applyBorder="1" applyAlignment="1">
      <alignment horizontal="center"/>
    </xf>
    <xf numFmtId="0" fontId="36" fillId="0" borderId="85" xfId="39" applyFont="1" applyBorder="1" applyAlignment="1" applyProtection="1">
      <alignment horizontal="center"/>
      <protection locked="0"/>
    </xf>
    <xf numFmtId="0" fontId="36" fillId="0" borderId="139" xfId="39" applyFont="1" applyBorder="1" applyAlignment="1" applyProtection="1">
      <alignment horizontal="center"/>
      <protection locked="0"/>
    </xf>
    <xf numFmtId="0" fontId="36" fillId="0" borderId="100" xfId="39" applyFont="1" applyBorder="1" applyAlignment="1" applyProtection="1">
      <alignment horizontal="center"/>
      <protection locked="0"/>
    </xf>
    <xf numFmtId="0" fontId="36" fillId="0" borderId="119" xfId="39" applyFont="1" applyBorder="1" applyAlignment="1" applyProtection="1">
      <alignment horizontal="center"/>
      <protection locked="0"/>
    </xf>
    <xf numFmtId="0" fontId="36" fillId="0" borderId="202" xfId="39" applyFont="1" applyBorder="1" applyAlignment="1" applyProtection="1">
      <alignment horizontal="center"/>
      <protection locked="0"/>
    </xf>
    <xf numFmtId="0" fontId="36" fillId="26" borderId="104" xfId="40" applyFont="1" applyFill="1" applyBorder="1" applyAlignment="1">
      <alignment horizontal="left"/>
    </xf>
    <xf numFmtId="0" fontId="36" fillId="26" borderId="93" xfId="40" applyFont="1" applyFill="1" applyBorder="1"/>
    <xf numFmtId="0" fontId="36" fillId="26" borderId="192" xfId="40" applyFont="1" applyFill="1" applyBorder="1" applyAlignment="1">
      <alignment horizontal="center"/>
    </xf>
    <xf numFmtId="1" fontId="40" fillId="26" borderId="189" xfId="40" applyNumberFormat="1" applyFont="1" applyFill="1" applyBorder="1" applyAlignment="1">
      <alignment horizontal="center"/>
    </xf>
    <xf numFmtId="1" fontId="40" fillId="26" borderId="90" xfId="40" applyNumberFormat="1" applyFont="1" applyFill="1" applyBorder="1" applyAlignment="1">
      <alignment horizontal="center"/>
    </xf>
    <xf numFmtId="0" fontId="40" fillId="26" borderId="194" xfId="40" applyFont="1" applyFill="1" applyBorder="1" applyAlignment="1">
      <alignment horizontal="center"/>
    </xf>
    <xf numFmtId="0" fontId="40" fillId="26" borderId="105" xfId="40" applyFont="1" applyFill="1" applyBorder="1" applyAlignment="1">
      <alignment horizontal="center"/>
    </xf>
    <xf numFmtId="1" fontId="40" fillId="26" borderId="188" xfId="40" applyNumberFormat="1" applyFont="1" applyFill="1" applyBorder="1" applyAlignment="1">
      <alignment horizontal="center"/>
    </xf>
    <xf numFmtId="1" fontId="40" fillId="26" borderId="91" xfId="40" applyNumberFormat="1" applyFont="1" applyFill="1" applyBorder="1" applyAlignment="1">
      <alignment horizontal="center"/>
    </xf>
    <xf numFmtId="1" fontId="40" fillId="26" borderId="106" xfId="40" applyNumberFormat="1" applyFont="1" applyFill="1" applyBorder="1" applyAlignment="1">
      <alignment horizontal="center"/>
    </xf>
    <xf numFmtId="0" fontId="36" fillId="0" borderId="73" xfId="39" applyFont="1" applyBorder="1" applyAlignment="1" applyProtection="1">
      <alignment horizontal="center"/>
      <protection locked="0"/>
    </xf>
    <xf numFmtId="0" fontId="36" fillId="26" borderId="100" xfId="40" applyFont="1" applyFill="1" applyBorder="1" applyAlignment="1">
      <alignment horizontal="center"/>
    </xf>
    <xf numFmtId="0" fontId="36" fillId="0" borderId="10" xfId="40" applyFont="1" applyBorder="1"/>
    <xf numFmtId="0" fontId="36" fillId="0" borderId="222" xfId="39" applyFont="1" applyBorder="1" applyAlignment="1" applyProtection="1">
      <alignment horizontal="center"/>
      <protection locked="0"/>
    </xf>
    <xf numFmtId="0" fontId="36" fillId="26" borderId="202" xfId="40" applyFont="1" applyFill="1" applyBorder="1" applyAlignment="1">
      <alignment horizontal="center"/>
    </xf>
    <xf numFmtId="0" fontId="36" fillId="0" borderId="0" xfId="40" applyFont="1"/>
    <xf numFmtId="0" fontId="37" fillId="26" borderId="0" xfId="40" applyFont="1" applyFill="1" applyAlignment="1">
      <alignment horizontal="left"/>
    </xf>
    <xf numFmtId="1" fontId="43" fillId="0" borderId="209" xfId="40" applyNumberFormat="1" applyFont="1" applyBorder="1" applyAlignment="1" applyProtection="1">
      <alignment horizontal="center"/>
      <protection locked="0"/>
    </xf>
    <xf numFmtId="0" fontId="47" fillId="0" borderId="10" xfId="40" applyFont="1" applyBorder="1"/>
    <xf numFmtId="1" fontId="43" fillId="26" borderId="126" xfId="40" applyNumberFormat="1" applyFont="1" applyFill="1" applyBorder="1" applyAlignment="1">
      <alignment horizontal="center"/>
    </xf>
    <xf numFmtId="0" fontId="43" fillId="24" borderId="26" xfId="40" applyFont="1" applyFill="1" applyBorder="1" applyAlignment="1">
      <alignment horizontal="left" vertical="center" wrapText="1"/>
    </xf>
    <xf numFmtId="0" fontId="43" fillId="24" borderId="27" xfId="40" applyFont="1" applyFill="1" applyBorder="1" applyAlignment="1">
      <alignment horizontal="center"/>
    </xf>
    <xf numFmtId="0" fontId="37" fillId="24" borderId="41" xfId="40" applyFont="1" applyFill="1" applyBorder="1" applyAlignment="1">
      <alignment horizontal="center"/>
    </xf>
    <xf numFmtId="0" fontId="36" fillId="0" borderId="32" xfId="40" applyFont="1" applyBorder="1"/>
    <xf numFmtId="0" fontId="43" fillId="0" borderId="57" xfId="41" applyFont="1" applyBorder="1" applyAlignment="1" applyProtection="1">
      <alignment horizontal="center" vertical="center"/>
      <protection locked="0"/>
    </xf>
    <xf numFmtId="0" fontId="36" fillId="0" borderId="17" xfId="40" applyFont="1" applyBorder="1"/>
    <xf numFmtId="0" fontId="43" fillId="24" borderId="57" xfId="41" applyFont="1" applyFill="1" applyBorder="1" applyAlignment="1">
      <alignment horizontal="left"/>
    </xf>
    <xf numFmtId="0" fontId="46" fillId="24" borderId="20" xfId="41" applyFont="1" applyFill="1" applyBorder="1" applyAlignment="1">
      <alignment horizontal="center"/>
    </xf>
    <xf numFmtId="0" fontId="43" fillId="24" borderId="39" xfId="41" applyFont="1" applyFill="1" applyBorder="1"/>
    <xf numFmtId="1" fontId="43" fillId="26" borderId="150" xfId="40" applyNumberFormat="1" applyFont="1" applyFill="1" applyBorder="1" applyAlignment="1">
      <alignment horizontal="center"/>
    </xf>
    <xf numFmtId="1" fontId="43" fillId="26" borderId="81" xfId="40" applyNumberFormat="1" applyFont="1" applyFill="1" applyBorder="1" applyAlignment="1">
      <alignment horizontal="center"/>
    </xf>
    <xf numFmtId="1" fontId="43" fillId="26" borderId="140" xfId="40" applyNumberFormat="1" applyFont="1" applyFill="1" applyBorder="1" applyAlignment="1">
      <alignment horizontal="center"/>
    </xf>
    <xf numFmtId="0" fontId="43" fillId="24" borderId="15" xfId="41" applyFont="1" applyFill="1" applyBorder="1" applyAlignment="1">
      <alignment horizontal="left"/>
    </xf>
    <xf numFmtId="0" fontId="46" fillId="24" borderId="10" xfId="41" applyFont="1" applyFill="1" applyBorder="1" applyAlignment="1">
      <alignment horizontal="center"/>
    </xf>
    <xf numFmtId="0" fontId="43" fillId="24" borderId="33" xfId="41" applyFont="1" applyFill="1" applyBorder="1"/>
    <xf numFmtId="1" fontId="43" fillId="26" borderId="148" xfId="40" applyNumberFormat="1" applyFont="1" applyFill="1" applyBorder="1" applyAlignment="1">
      <alignment horizontal="center"/>
    </xf>
    <xf numFmtId="1" fontId="43" fillId="26" borderId="101" xfId="40" applyNumberFormat="1" applyFont="1" applyFill="1" applyBorder="1" applyAlignment="1">
      <alignment horizontal="center"/>
    </xf>
    <xf numFmtId="0" fontId="43" fillId="26" borderId="86" xfId="40" applyFont="1" applyFill="1" applyBorder="1"/>
    <xf numFmtId="1" fontId="43" fillId="26" borderId="149" xfId="40" applyNumberFormat="1" applyFont="1" applyFill="1" applyBorder="1" applyAlignment="1">
      <alignment horizontal="center"/>
    </xf>
    <xf numFmtId="1" fontId="43" fillId="26" borderId="125" xfId="40" applyNumberFormat="1" applyFont="1" applyFill="1" applyBorder="1" applyAlignment="1">
      <alignment horizontal="center"/>
    </xf>
    <xf numFmtId="1" fontId="43" fillId="26" borderId="209" xfId="40" applyNumberFormat="1" applyFont="1" applyFill="1" applyBorder="1" applyAlignment="1">
      <alignment horizontal="center"/>
    </xf>
    <xf numFmtId="1" fontId="43" fillId="26" borderId="28" xfId="40" applyNumberFormat="1" applyFont="1" applyFill="1" applyBorder="1" applyAlignment="1">
      <alignment horizontal="center"/>
    </xf>
    <xf numFmtId="0" fontId="36" fillId="0" borderId="30" xfId="40" applyFont="1" applyBorder="1"/>
    <xf numFmtId="1" fontId="43" fillId="26" borderId="240" xfId="40" applyNumberFormat="1" applyFont="1" applyFill="1" applyBorder="1" applyAlignment="1">
      <alignment horizontal="center"/>
    </xf>
    <xf numFmtId="1" fontId="43" fillId="26" borderId="242" xfId="40" applyNumberFormat="1" applyFont="1" applyFill="1" applyBorder="1" applyAlignment="1">
      <alignment horizontal="center"/>
    </xf>
    <xf numFmtId="1" fontId="43" fillId="26" borderId="243" xfId="40" applyNumberFormat="1" applyFont="1" applyFill="1" applyBorder="1" applyAlignment="1">
      <alignment horizontal="center"/>
    </xf>
    <xf numFmtId="1" fontId="43" fillId="26" borderId="244" xfId="40" applyNumberFormat="1" applyFont="1" applyFill="1" applyBorder="1" applyAlignment="1">
      <alignment horizontal="center"/>
    </xf>
    <xf numFmtId="1" fontId="43" fillId="26" borderId="245" xfId="40" applyNumberFormat="1" applyFont="1" applyFill="1" applyBorder="1" applyAlignment="1">
      <alignment horizontal="center"/>
    </xf>
    <xf numFmtId="0" fontId="43" fillId="26" borderId="247" xfId="40" applyFont="1" applyFill="1" applyBorder="1" applyAlignment="1">
      <alignment horizontal="left"/>
    </xf>
    <xf numFmtId="0" fontId="46" fillId="26" borderId="248" xfId="40" applyFont="1" applyFill="1" applyBorder="1" applyAlignment="1">
      <alignment horizontal="center"/>
    </xf>
    <xf numFmtId="0" fontId="43" fillId="26" borderId="246" xfId="40" applyFont="1" applyFill="1" applyBorder="1"/>
    <xf numFmtId="0" fontId="36" fillId="0" borderId="29" xfId="40" applyFont="1" applyBorder="1"/>
    <xf numFmtId="0" fontId="36" fillId="0" borderId="31" xfId="40" applyFont="1" applyBorder="1"/>
    <xf numFmtId="0" fontId="19" fillId="0" borderId="29" xfId="40" applyBorder="1"/>
    <xf numFmtId="0" fontId="37" fillId="24" borderId="49" xfId="40" applyFont="1" applyFill="1" applyBorder="1" applyAlignment="1">
      <alignment horizontal="center" vertical="center"/>
    </xf>
    <xf numFmtId="1" fontId="37" fillId="24" borderId="66" xfId="0" applyNumberFormat="1" applyFont="1" applyFill="1" applyBorder="1" applyAlignment="1">
      <alignment horizontal="center" vertical="center"/>
    </xf>
    <xf numFmtId="1" fontId="37" fillId="24" borderId="174" xfId="0" applyNumberFormat="1" applyFont="1" applyFill="1" applyBorder="1" applyAlignment="1">
      <alignment horizontal="center" vertical="center"/>
    </xf>
    <xf numFmtId="0" fontId="49" fillId="0" borderId="0" xfId="40" applyFont="1"/>
    <xf numFmtId="0" fontId="43" fillId="0" borderId="0" xfId="41" applyFont="1"/>
    <xf numFmtId="0" fontId="43" fillId="24" borderId="26" xfId="41" applyFont="1" applyFill="1" applyBorder="1" applyAlignment="1">
      <alignment horizontal="left"/>
    </xf>
    <xf numFmtId="0" fontId="43" fillId="24" borderId="27" xfId="41" applyFont="1" applyFill="1" applyBorder="1"/>
    <xf numFmtId="0" fontId="37" fillId="34" borderId="41" xfId="41" applyFont="1" applyFill="1" applyBorder="1" applyAlignment="1">
      <alignment horizontal="center"/>
    </xf>
    <xf numFmtId="1" fontId="37" fillId="34" borderId="16" xfId="41" applyNumberFormat="1" applyFont="1" applyFill="1" applyBorder="1" applyAlignment="1">
      <alignment horizontal="center"/>
    </xf>
    <xf numFmtId="1" fontId="37" fillId="34" borderId="17" xfId="41" applyNumberFormat="1" applyFont="1" applyFill="1" applyBorder="1" applyAlignment="1">
      <alignment horizontal="center"/>
    </xf>
    <xf numFmtId="0" fontId="37" fillId="34" borderId="132" xfId="41" applyFont="1" applyFill="1" applyBorder="1" applyAlignment="1">
      <alignment horizontal="center"/>
    </xf>
    <xf numFmtId="0" fontId="37" fillId="34" borderId="16" xfId="41" applyFont="1" applyFill="1" applyBorder="1" applyAlignment="1">
      <alignment horizontal="center"/>
    </xf>
    <xf numFmtId="0" fontId="37" fillId="34" borderId="17" xfId="41" applyFont="1" applyFill="1" applyBorder="1" applyAlignment="1">
      <alignment horizontal="center"/>
    </xf>
    <xf numFmtId="1" fontId="37" fillId="34" borderId="53" xfId="41" applyNumberFormat="1" applyFont="1" applyFill="1" applyBorder="1" applyAlignment="1">
      <alignment horizontal="center"/>
    </xf>
    <xf numFmtId="1" fontId="37" fillId="34" borderId="27" xfId="41" applyNumberFormat="1" applyFont="1" applyFill="1" applyBorder="1" applyAlignment="1">
      <alignment horizontal="center"/>
    </xf>
    <xf numFmtId="0" fontId="37" fillId="34" borderId="27" xfId="41" applyFont="1" applyFill="1" applyBorder="1" applyAlignment="1">
      <alignment horizontal="center"/>
    </xf>
    <xf numFmtId="1" fontId="37" fillId="37" borderId="27" xfId="41" applyNumberFormat="1" applyFont="1" applyFill="1" applyBorder="1" applyAlignment="1">
      <alignment horizontal="center"/>
    </xf>
    <xf numFmtId="1" fontId="37" fillId="37" borderId="54" xfId="41" applyNumberFormat="1" applyFont="1" applyFill="1" applyBorder="1" applyAlignment="1">
      <alignment horizontal="center"/>
    </xf>
    <xf numFmtId="0" fontId="37" fillId="0" borderId="0" xfId="40" applyFont="1"/>
    <xf numFmtId="0" fontId="37" fillId="24" borderId="24" xfId="40" applyFont="1" applyFill="1" applyBorder="1" applyAlignment="1">
      <alignment horizontal="center"/>
    </xf>
    <xf numFmtId="0" fontId="46" fillId="24" borderId="25" xfId="40" applyFont="1" applyFill="1" applyBorder="1"/>
    <xf numFmtId="0" fontId="37" fillId="24" borderId="0" xfId="40" applyFont="1" applyFill="1" applyAlignment="1">
      <alignment horizontal="center"/>
    </xf>
    <xf numFmtId="0" fontId="36" fillId="24" borderId="25" xfId="0" applyFont="1" applyFill="1" applyBorder="1" applyAlignment="1">
      <alignment horizontal="center" vertical="center" wrapText="1"/>
    </xf>
    <xf numFmtId="0" fontId="46" fillId="0" borderId="0" xfId="40" applyFont="1" applyAlignment="1">
      <alignment vertical="center"/>
    </xf>
    <xf numFmtId="0" fontId="43" fillId="26" borderId="104" xfId="40" applyFont="1" applyFill="1" applyBorder="1" applyAlignment="1">
      <alignment horizontal="left"/>
    </xf>
    <xf numFmtId="1" fontId="37" fillId="24" borderId="11" xfId="41" applyNumberFormat="1" applyFont="1" applyFill="1" applyBorder="1" applyAlignment="1">
      <alignment horizontal="center"/>
    </xf>
    <xf numFmtId="1" fontId="37" fillId="24" borderId="209" xfId="41" applyNumberFormat="1" applyFont="1" applyFill="1" applyBorder="1" applyAlignment="1">
      <alignment horizontal="center"/>
    </xf>
    <xf numFmtId="0" fontId="37" fillId="24" borderId="12" xfId="41" applyFont="1" applyFill="1" applyBorder="1" applyAlignment="1">
      <alignment horizontal="center"/>
    </xf>
    <xf numFmtId="0" fontId="37" fillId="24" borderId="11" xfId="41" applyFont="1" applyFill="1" applyBorder="1" applyAlignment="1">
      <alignment horizontal="center"/>
    </xf>
    <xf numFmtId="0" fontId="37" fillId="24" borderId="209" xfId="41" applyFont="1" applyFill="1" applyBorder="1" applyAlignment="1">
      <alignment horizontal="center"/>
    </xf>
    <xf numFmtId="1" fontId="37" fillId="24" borderId="211" xfId="41" applyNumberFormat="1" applyFont="1" applyFill="1" applyBorder="1" applyAlignment="1">
      <alignment horizontal="center"/>
    </xf>
    <xf numFmtId="1" fontId="37" fillId="24" borderId="212" xfId="41" applyNumberFormat="1" applyFont="1" applyFill="1" applyBorder="1" applyAlignment="1">
      <alignment horizontal="center"/>
    </xf>
    <xf numFmtId="0" fontId="37" fillId="24" borderId="232" xfId="41" applyFont="1" applyFill="1" applyBorder="1" applyAlignment="1">
      <alignment horizontal="center"/>
    </xf>
    <xf numFmtId="1" fontId="37" fillId="24" borderId="233" xfId="41" applyNumberFormat="1" applyFont="1" applyFill="1" applyBorder="1" applyAlignment="1">
      <alignment horizontal="center"/>
    </xf>
    <xf numFmtId="1" fontId="37" fillId="24" borderId="60" xfId="0" applyNumberFormat="1" applyFont="1" applyFill="1" applyBorder="1" applyAlignment="1">
      <alignment horizontal="center" vertical="center"/>
    </xf>
    <xf numFmtId="1" fontId="37" fillId="24" borderId="53" xfId="41" applyNumberFormat="1" applyFont="1" applyFill="1" applyBorder="1" applyAlignment="1">
      <alignment horizontal="center" vertical="center"/>
    </xf>
    <xf numFmtId="0" fontId="37" fillId="24" borderId="27" xfId="40" applyFont="1" applyFill="1" applyBorder="1" applyAlignment="1">
      <alignment horizontal="center" vertical="center"/>
    </xf>
    <xf numFmtId="1" fontId="37" fillId="24" borderId="27" xfId="40" applyNumberFormat="1" applyFont="1" applyFill="1" applyBorder="1" applyAlignment="1">
      <alignment horizontal="center" vertical="center"/>
    </xf>
    <xf numFmtId="1" fontId="37" fillId="24" borderId="141" xfId="40" applyNumberFormat="1" applyFont="1" applyFill="1" applyBorder="1" applyAlignment="1">
      <alignment horizontal="center" vertical="center"/>
    </xf>
    <xf numFmtId="0" fontId="37" fillId="24" borderId="53" xfId="40" applyFont="1" applyFill="1" applyBorder="1" applyAlignment="1">
      <alignment horizontal="center" vertical="center"/>
    </xf>
    <xf numFmtId="0" fontId="37" fillId="24" borderId="141" xfId="40" applyFont="1" applyFill="1" applyBorder="1" applyAlignment="1">
      <alignment horizontal="center" vertical="center"/>
    </xf>
    <xf numFmtId="1" fontId="37" fillId="24" borderId="53" xfId="0" applyNumberFormat="1" applyFont="1" applyFill="1" applyBorder="1" applyAlignment="1">
      <alignment horizontal="center" vertical="center"/>
    </xf>
    <xf numFmtId="1" fontId="37" fillId="24" borderId="27" xfId="0" applyNumberFormat="1" applyFont="1" applyFill="1" applyBorder="1" applyAlignment="1">
      <alignment horizontal="center" vertical="center"/>
    </xf>
    <xf numFmtId="1" fontId="37" fillId="24" borderId="141" xfId="0" applyNumberFormat="1" applyFont="1" applyFill="1" applyBorder="1" applyAlignment="1">
      <alignment horizontal="center" vertical="center"/>
    </xf>
    <xf numFmtId="1" fontId="37" fillId="24" borderId="53" xfId="40" applyNumberFormat="1" applyFont="1" applyFill="1" applyBorder="1" applyAlignment="1">
      <alignment horizontal="center" vertical="center"/>
    </xf>
    <xf numFmtId="0" fontId="37" fillId="0" borderId="27" xfId="40" applyFont="1" applyBorder="1" applyAlignment="1">
      <alignment horizontal="center" vertical="center"/>
    </xf>
    <xf numFmtId="0" fontId="43" fillId="0" borderId="141" xfId="40" applyFont="1" applyBorder="1" applyAlignment="1">
      <alignment horizontal="center" vertical="center"/>
    </xf>
    <xf numFmtId="0" fontId="43" fillId="0" borderId="53" xfId="40" applyFont="1" applyBorder="1" applyAlignment="1">
      <alignment horizontal="center" vertical="center"/>
    </xf>
    <xf numFmtId="0" fontId="43" fillId="0" borderId="27" xfId="40" applyFont="1" applyBorder="1" applyAlignment="1">
      <alignment horizontal="center" vertical="center"/>
    </xf>
    <xf numFmtId="1" fontId="37" fillId="26" borderId="53" xfId="40" applyNumberFormat="1" applyFont="1" applyFill="1" applyBorder="1" applyAlignment="1">
      <alignment horizontal="center" vertical="center"/>
    </xf>
    <xf numFmtId="1" fontId="37" fillId="26" borderId="27" xfId="40" applyNumberFormat="1" applyFont="1" applyFill="1" applyBorder="1" applyAlignment="1">
      <alignment horizontal="center" vertical="center"/>
    </xf>
    <xf numFmtId="1" fontId="37" fillId="26" borderId="53" xfId="40" applyNumberFormat="1" applyFont="1" applyFill="1" applyBorder="1" applyAlignment="1">
      <alignment horizontal="center"/>
    </xf>
    <xf numFmtId="1" fontId="37" fillId="26" borderId="27" xfId="40" applyNumberFormat="1" applyFont="1" applyFill="1" applyBorder="1" applyAlignment="1">
      <alignment horizontal="center"/>
    </xf>
    <xf numFmtId="1" fontId="37" fillId="26" borderId="141" xfId="40" applyNumberFormat="1" applyFont="1" applyFill="1" applyBorder="1" applyAlignment="1">
      <alignment horizontal="center"/>
    </xf>
    <xf numFmtId="0" fontId="19" fillId="0" borderId="251" xfId="40" applyBorder="1"/>
    <xf numFmtId="0" fontId="36" fillId="0" borderId="12" xfId="40" applyFont="1" applyBorder="1"/>
    <xf numFmtId="0" fontId="36" fillId="0" borderId="20" xfId="40" applyFont="1" applyBorder="1"/>
    <xf numFmtId="0" fontId="36" fillId="0" borderId="75" xfId="40" applyFont="1" applyBorder="1"/>
    <xf numFmtId="0" fontId="36" fillId="0" borderId="40" xfId="40" applyFont="1" applyBorder="1"/>
    <xf numFmtId="1" fontId="43" fillId="0" borderId="20" xfId="40" applyNumberFormat="1" applyFont="1" applyBorder="1" applyAlignment="1" applyProtection="1">
      <alignment horizontal="center"/>
      <protection locked="0"/>
    </xf>
    <xf numFmtId="0" fontId="46" fillId="24" borderId="254" xfId="40" applyFont="1" applyFill="1" applyBorder="1" applyAlignment="1">
      <alignment horizontal="center"/>
    </xf>
    <xf numFmtId="0" fontId="37" fillId="24" borderId="255" xfId="40" applyFont="1" applyFill="1" applyBorder="1" applyAlignment="1">
      <alignment horizontal="center"/>
    </xf>
    <xf numFmtId="1" fontId="43" fillId="0" borderId="256" xfId="40" applyNumberFormat="1" applyFont="1" applyBorder="1" applyAlignment="1" applyProtection="1">
      <alignment horizontal="center"/>
      <protection locked="0"/>
    </xf>
    <xf numFmtId="0" fontId="46" fillId="0" borderId="257" xfId="40" applyFont="1" applyBorder="1" applyAlignment="1" applyProtection="1">
      <alignment horizontal="center"/>
      <protection locked="0"/>
    </xf>
    <xf numFmtId="1" fontId="43" fillId="0" borderId="258" xfId="40" applyNumberFormat="1" applyFont="1" applyBorder="1" applyAlignment="1" applyProtection="1">
      <alignment horizontal="center"/>
      <protection locked="0"/>
    </xf>
    <xf numFmtId="0" fontId="46" fillId="0" borderId="256" xfId="40" applyFont="1" applyBorder="1" applyAlignment="1" applyProtection="1">
      <alignment horizontal="center"/>
      <protection locked="0"/>
    </xf>
    <xf numFmtId="1" fontId="43" fillId="0" borderId="257" xfId="40" applyNumberFormat="1" applyFont="1" applyBorder="1" applyAlignment="1" applyProtection="1">
      <alignment horizontal="center"/>
      <protection locked="0"/>
    </xf>
    <xf numFmtId="0" fontId="46" fillId="0" borderId="258" xfId="40" applyFont="1" applyBorder="1" applyAlignment="1" applyProtection="1">
      <alignment horizontal="center"/>
      <protection locked="0"/>
    </xf>
    <xf numFmtId="0" fontId="36" fillId="0" borderId="132" xfId="40" applyFont="1" applyBorder="1"/>
    <xf numFmtId="0" fontId="36" fillId="0" borderId="158" xfId="40" applyFont="1" applyBorder="1"/>
    <xf numFmtId="1" fontId="36" fillId="0" borderId="20" xfId="40" applyNumberFormat="1" applyFont="1" applyBorder="1" applyAlignment="1" applyProtection="1">
      <alignment horizontal="center"/>
      <protection locked="0"/>
    </xf>
    <xf numFmtId="0" fontId="36" fillId="0" borderId="20" xfId="40" applyFont="1" applyBorder="1" applyAlignment="1" applyProtection="1">
      <alignment horizontal="center"/>
      <protection locked="0"/>
    </xf>
    <xf numFmtId="0" fontId="36" fillId="0" borderId="75" xfId="40" applyFont="1" applyBorder="1" applyAlignment="1" applyProtection="1">
      <alignment horizontal="center"/>
      <protection locked="0"/>
    </xf>
    <xf numFmtId="0" fontId="36" fillId="0" borderId="209" xfId="40" applyFont="1" applyBorder="1" applyAlignment="1">
      <alignment horizontal="center"/>
    </xf>
    <xf numFmtId="0" fontId="38" fillId="0" borderId="256" xfId="40" applyFont="1" applyBorder="1" applyAlignment="1" applyProtection="1">
      <alignment horizontal="center"/>
      <protection locked="0"/>
    </xf>
    <xf numFmtId="1" fontId="37" fillId="0" borderId="257" xfId="40" applyNumberFormat="1" applyFont="1" applyBorder="1" applyAlignment="1" applyProtection="1">
      <alignment horizontal="center"/>
      <protection locked="0"/>
    </xf>
    <xf numFmtId="0" fontId="38" fillId="0" borderId="257" xfId="40" applyFont="1" applyBorder="1" applyAlignment="1" applyProtection="1">
      <alignment horizontal="center"/>
      <protection locked="0"/>
    </xf>
    <xf numFmtId="0" fontId="38" fillId="0" borderId="258" xfId="40" applyFont="1" applyBorder="1" applyAlignment="1" applyProtection="1">
      <alignment horizontal="center"/>
      <protection locked="0"/>
    </xf>
    <xf numFmtId="0" fontId="40" fillId="0" borderId="256" xfId="40" applyFont="1" applyBorder="1"/>
    <xf numFmtId="0" fontId="40" fillId="0" borderId="257" xfId="40" applyFont="1" applyBorder="1"/>
    <xf numFmtId="0" fontId="40" fillId="0" borderId="258" xfId="40" applyFont="1" applyBorder="1"/>
    <xf numFmtId="0" fontId="40" fillId="0" borderId="257" xfId="40" applyFont="1" applyBorder="1" applyAlignment="1">
      <alignment horizontal="center" vertical="center"/>
    </xf>
    <xf numFmtId="0" fontId="40" fillId="0" borderId="258" xfId="40" applyFont="1" applyBorder="1" applyAlignment="1">
      <alignment horizontal="center" vertical="center"/>
    </xf>
    <xf numFmtId="0" fontId="36" fillId="25" borderId="40" xfId="40" applyFont="1" applyFill="1" applyBorder="1" applyAlignment="1">
      <alignment horizontal="center"/>
    </xf>
    <xf numFmtId="0" fontId="36" fillId="25" borderId="20" xfId="40" applyFont="1" applyFill="1" applyBorder="1" applyAlignment="1">
      <alignment horizontal="center"/>
    </xf>
    <xf numFmtId="0" fontId="36" fillId="25" borderId="21" xfId="40" applyFont="1" applyFill="1" applyBorder="1" applyAlignment="1">
      <alignment horizontal="center"/>
    </xf>
    <xf numFmtId="0" fontId="36" fillId="25" borderId="208" xfId="40" applyFont="1" applyFill="1" applyBorder="1" applyAlignment="1">
      <alignment horizontal="center"/>
    </xf>
    <xf numFmtId="0" fontId="36" fillId="25" borderId="28" xfId="40" applyFont="1" applyFill="1" applyBorder="1" applyAlignment="1">
      <alignment horizontal="center"/>
    </xf>
    <xf numFmtId="0" fontId="36" fillId="25" borderId="158" xfId="40" applyFont="1" applyFill="1" applyBorder="1" applyAlignment="1">
      <alignment horizontal="center"/>
    </xf>
    <xf numFmtId="0" fontId="36" fillId="25" borderId="17" xfId="40" applyFont="1" applyFill="1" applyBorder="1" applyAlignment="1">
      <alignment horizontal="center"/>
    </xf>
    <xf numFmtId="0" fontId="36" fillId="25" borderId="42" xfId="40" applyFont="1" applyFill="1" applyBorder="1" applyAlignment="1">
      <alignment horizontal="center"/>
    </xf>
    <xf numFmtId="0" fontId="36" fillId="0" borderId="158" xfId="40" applyFont="1" applyBorder="1" applyAlignment="1">
      <alignment horizontal="center"/>
    </xf>
    <xf numFmtId="0" fontId="36" fillId="0" borderId="17" xfId="40" applyFont="1" applyBorder="1" applyAlignment="1">
      <alignment horizontal="center"/>
    </xf>
    <xf numFmtId="0" fontId="36" fillId="0" borderId="132" xfId="40" applyFont="1" applyBorder="1" applyAlignment="1">
      <alignment horizontal="center"/>
    </xf>
    <xf numFmtId="0" fontId="36" fillId="0" borderId="208" xfId="40" applyFont="1" applyBorder="1" applyAlignment="1">
      <alignment horizontal="center"/>
    </xf>
    <xf numFmtId="0" fontId="36" fillId="0" borderId="12" xfId="40" applyFont="1" applyBorder="1" applyAlignment="1">
      <alignment horizontal="center"/>
    </xf>
    <xf numFmtId="0" fontId="40" fillId="25" borderId="256" xfId="40" applyFont="1" applyFill="1" applyBorder="1" applyAlignment="1">
      <alignment horizontal="center"/>
    </xf>
    <xf numFmtId="0" fontId="40" fillId="25" borderId="257" xfId="40" applyFont="1" applyFill="1" applyBorder="1" applyAlignment="1">
      <alignment horizontal="center"/>
    </xf>
    <xf numFmtId="0" fontId="40" fillId="25" borderId="259" xfId="40" applyFont="1" applyFill="1" applyBorder="1" applyAlignment="1">
      <alignment horizontal="center"/>
    </xf>
    <xf numFmtId="0" fontId="43" fillId="26" borderId="261" xfId="40" applyFont="1" applyFill="1" applyBorder="1"/>
    <xf numFmtId="0" fontId="37" fillId="26" borderId="47" xfId="40" applyFont="1" applyFill="1" applyBorder="1" applyAlignment="1">
      <alignment horizontal="center"/>
    </xf>
    <xf numFmtId="0" fontId="36" fillId="0" borderId="251" xfId="40" applyFont="1" applyBorder="1"/>
    <xf numFmtId="0" fontId="36" fillId="25" borderId="47" xfId="0" applyFont="1" applyFill="1" applyBorder="1" applyAlignment="1">
      <alignment horizontal="center" vertical="center" wrapText="1"/>
    </xf>
    <xf numFmtId="0" fontId="43" fillId="25" borderId="47" xfId="40" applyFont="1" applyFill="1" applyBorder="1" applyAlignment="1">
      <alignment horizontal="center" vertical="center" wrapText="1"/>
    </xf>
    <xf numFmtId="0" fontId="37" fillId="25" borderId="47" xfId="0" applyFont="1" applyFill="1" applyBorder="1" applyAlignment="1">
      <alignment horizontal="center" vertical="center" wrapText="1"/>
    </xf>
    <xf numFmtId="0" fontId="37" fillId="25" borderId="27" xfId="40" applyFont="1" applyFill="1" applyBorder="1" applyAlignment="1">
      <alignment horizontal="center" vertical="center"/>
    </xf>
    <xf numFmtId="0" fontId="37" fillId="25" borderId="55" xfId="40" applyFont="1" applyFill="1" applyBorder="1" applyAlignment="1">
      <alignment horizontal="center" vertical="center"/>
    </xf>
    <xf numFmtId="0" fontId="37" fillId="25" borderId="53" xfId="40" applyFont="1" applyFill="1" applyBorder="1" applyAlignment="1">
      <alignment horizontal="center" vertical="center"/>
    </xf>
    <xf numFmtId="0" fontId="37" fillId="25" borderId="141" xfId="40" applyFont="1" applyFill="1" applyBorder="1" applyAlignment="1">
      <alignment horizontal="center" vertical="center"/>
    </xf>
    <xf numFmtId="1" fontId="37" fillId="36" borderId="146" xfId="40" applyNumberFormat="1" applyFont="1" applyFill="1" applyBorder="1" applyAlignment="1">
      <alignment horizontal="center" vertical="center"/>
    </xf>
    <xf numFmtId="1" fontId="37" fillId="36" borderId="147" xfId="40" applyNumberFormat="1" applyFont="1" applyFill="1" applyBorder="1" applyAlignment="1">
      <alignment horizontal="center" vertical="center"/>
    </xf>
    <xf numFmtId="0" fontId="37" fillId="25" borderId="41" xfId="40" applyFont="1" applyFill="1" applyBorder="1" applyAlignment="1">
      <alignment horizontal="center" vertical="center"/>
    </xf>
    <xf numFmtId="0" fontId="37" fillId="25" borderId="48" xfId="40" applyFont="1" applyFill="1" applyBorder="1" applyAlignment="1">
      <alignment horizontal="center" vertical="center"/>
    </xf>
    <xf numFmtId="1" fontId="37" fillId="26" borderId="146" xfId="40" applyNumberFormat="1" applyFont="1" applyFill="1" applyBorder="1" applyAlignment="1">
      <alignment horizontal="center"/>
    </xf>
    <xf numFmtId="1" fontId="37" fillId="26" borderId="147" xfId="40" applyNumberFormat="1" applyFont="1" applyFill="1" applyBorder="1" applyAlignment="1">
      <alignment horizontal="center"/>
    </xf>
    <xf numFmtId="1" fontId="37" fillId="24" borderId="42" xfId="41" applyNumberFormat="1" applyFont="1" applyFill="1" applyBorder="1" applyAlignment="1">
      <alignment horizontal="center"/>
    </xf>
    <xf numFmtId="0" fontId="36" fillId="24" borderId="10" xfId="48" applyFont="1" applyFill="1" applyBorder="1" applyAlignment="1">
      <alignment horizontal="center" vertical="center"/>
    </xf>
    <xf numFmtId="0" fontId="40" fillId="24" borderId="0" xfId="41" applyFont="1" applyFill="1" applyAlignment="1">
      <alignment horizontal="center" textRotation="90"/>
    </xf>
    <xf numFmtId="0" fontId="40" fillId="24" borderId="47" xfId="41" applyFont="1" applyFill="1" applyBorder="1" applyAlignment="1">
      <alignment horizontal="center" textRotation="90"/>
    </xf>
    <xf numFmtId="0" fontId="40" fillId="24" borderId="264" xfId="41" applyFont="1" applyFill="1" applyBorder="1" applyAlignment="1">
      <alignment horizontal="center" textRotation="90"/>
    </xf>
    <xf numFmtId="0" fontId="40" fillId="24" borderId="263" xfId="41" applyFont="1" applyFill="1" applyBorder="1" applyAlignment="1">
      <alignment horizontal="center" textRotation="90"/>
    </xf>
    <xf numFmtId="0" fontId="40" fillId="24" borderId="265" xfId="41" applyFont="1" applyFill="1" applyBorder="1" applyAlignment="1">
      <alignment horizontal="center" textRotation="90"/>
    </xf>
    <xf numFmtId="0" fontId="36" fillId="24" borderId="208" xfId="48" applyFont="1" applyFill="1" applyBorder="1" applyAlignment="1">
      <alignment horizontal="center" vertical="center"/>
    </xf>
    <xf numFmtId="0" fontId="40" fillId="24" borderId="17" xfId="41" applyFont="1" applyFill="1" applyBorder="1" applyAlignment="1">
      <alignment horizontal="center" textRotation="90"/>
    </xf>
    <xf numFmtId="0" fontId="40" fillId="24" borderId="158" xfId="41" applyFont="1" applyFill="1" applyBorder="1" applyAlignment="1">
      <alignment horizontal="center" textRotation="90"/>
    </xf>
    <xf numFmtId="1" fontId="42" fillId="37" borderId="53" xfId="41" applyNumberFormat="1" applyFont="1" applyFill="1" applyBorder="1" applyAlignment="1">
      <alignment horizontal="center"/>
    </xf>
    <xf numFmtId="1" fontId="37" fillId="37" borderId="172" xfId="0" applyNumberFormat="1" applyFont="1" applyFill="1" applyBorder="1" applyAlignment="1">
      <alignment horizontal="center" vertical="center"/>
    </xf>
    <xf numFmtId="1" fontId="37" fillId="37" borderId="110" xfId="0" applyNumberFormat="1" applyFont="1" applyFill="1" applyBorder="1" applyAlignment="1">
      <alignment horizontal="center" vertical="center"/>
    </xf>
    <xf numFmtId="1" fontId="37" fillId="37" borderId="114" xfId="0" applyNumberFormat="1" applyFont="1" applyFill="1" applyBorder="1" applyAlignment="1">
      <alignment horizontal="center" vertical="center"/>
    </xf>
    <xf numFmtId="1" fontId="43" fillId="0" borderId="100" xfId="40" applyNumberFormat="1" applyFont="1" applyBorder="1" applyAlignment="1">
      <alignment horizontal="center"/>
    </xf>
    <xf numFmtId="1" fontId="43" fillId="26" borderId="100" xfId="40" applyNumberFormat="1" applyFont="1" applyFill="1" applyBorder="1" applyAlignment="1">
      <alignment horizontal="center"/>
    </xf>
    <xf numFmtId="1" fontId="43" fillId="26" borderId="103" xfId="40" applyNumberFormat="1" applyFont="1" applyFill="1" applyBorder="1" applyAlignment="1">
      <alignment horizontal="center" vertical="center" shrinkToFit="1"/>
    </xf>
    <xf numFmtId="0" fontId="37" fillId="24" borderId="24" xfId="41" applyFont="1" applyFill="1" applyBorder="1" applyAlignment="1">
      <alignment horizontal="center"/>
    </xf>
    <xf numFmtId="0" fontId="46" fillId="24" borderId="25" xfId="41" applyFont="1" applyFill="1" applyBorder="1"/>
    <xf numFmtId="0" fontId="37" fillId="24" borderId="0" xfId="41" applyFont="1" applyFill="1" applyAlignment="1">
      <alignment horizontal="center"/>
    </xf>
    <xf numFmtId="0" fontId="43" fillId="0" borderId="12" xfId="40" applyFont="1" applyBorder="1" applyProtection="1">
      <protection locked="0"/>
    </xf>
    <xf numFmtId="0" fontId="43" fillId="26" borderId="100" xfId="40" applyFont="1" applyFill="1" applyBorder="1" applyAlignment="1">
      <alignment horizontal="center"/>
    </xf>
    <xf numFmtId="1" fontId="43" fillId="0" borderId="73" xfId="40" applyNumberFormat="1" applyFont="1" applyBorder="1" applyAlignment="1" applyProtection="1">
      <alignment horizontal="center"/>
      <protection locked="0"/>
    </xf>
    <xf numFmtId="1" fontId="43" fillId="0" borderId="220" xfId="40" applyNumberFormat="1" applyFont="1" applyBorder="1" applyAlignment="1" applyProtection="1">
      <alignment horizontal="center"/>
      <protection locked="0"/>
    </xf>
    <xf numFmtId="1" fontId="43" fillId="0" borderId="173" xfId="40" applyNumberFormat="1" applyFont="1" applyBorder="1" applyAlignment="1" applyProtection="1">
      <alignment horizontal="center"/>
      <protection locked="0"/>
    </xf>
    <xf numFmtId="1" fontId="43" fillId="0" borderId="119" xfId="40" applyNumberFormat="1" applyFont="1" applyBorder="1" applyAlignment="1" applyProtection="1">
      <alignment horizontal="center"/>
      <protection locked="0"/>
    </xf>
    <xf numFmtId="0" fontId="43" fillId="24" borderId="26" xfId="41" applyFont="1" applyFill="1" applyBorder="1" applyAlignment="1">
      <alignment horizontal="left" vertical="center" wrapText="1"/>
    </xf>
    <xf numFmtId="0" fontId="43" fillId="24" borderId="27" xfId="41" applyFont="1" applyFill="1" applyBorder="1" applyAlignment="1">
      <alignment horizontal="center"/>
    </xf>
    <xf numFmtId="0" fontId="37" fillId="24" borderId="141" xfId="41" applyFont="1" applyFill="1" applyBorder="1" applyAlignment="1">
      <alignment horizontal="center"/>
    </xf>
    <xf numFmtId="1" fontId="38" fillId="24" borderId="53" xfId="41" applyNumberFormat="1" applyFont="1" applyFill="1" applyBorder="1" applyAlignment="1">
      <alignment horizontal="center"/>
    </xf>
    <xf numFmtId="1" fontId="38" fillId="24" borderId="47" xfId="41" applyNumberFormat="1" applyFont="1" applyFill="1" applyBorder="1" applyAlignment="1">
      <alignment horizontal="center"/>
    </xf>
    <xf numFmtId="1" fontId="43" fillId="24" borderId="50" xfId="41" applyNumberFormat="1" applyFont="1" applyFill="1" applyBorder="1" applyAlignment="1">
      <alignment horizontal="center"/>
    </xf>
    <xf numFmtId="1" fontId="43" fillId="24" borderId="27" xfId="41" applyNumberFormat="1" applyFont="1" applyFill="1" applyBorder="1" applyAlignment="1">
      <alignment horizontal="center"/>
    </xf>
    <xf numFmtId="1" fontId="46" fillId="24" borderId="27" xfId="41" applyNumberFormat="1" applyFont="1" applyFill="1" applyBorder="1" applyAlignment="1">
      <alignment horizontal="center"/>
    </xf>
    <xf numFmtId="0" fontId="43" fillId="24" borderId="54" xfId="41" applyFont="1" applyFill="1" applyBorder="1" applyAlignment="1">
      <alignment horizontal="center"/>
    </xf>
    <xf numFmtId="0" fontId="43" fillId="24" borderId="25" xfId="41" applyFont="1" applyFill="1" applyBorder="1" applyAlignment="1">
      <alignment horizontal="center"/>
    </xf>
    <xf numFmtId="0" fontId="38" fillId="24" borderId="151" xfId="41" applyFont="1" applyFill="1" applyBorder="1" applyAlignment="1">
      <alignment horizontal="center"/>
    </xf>
    <xf numFmtId="1" fontId="50" fillId="24" borderId="162" xfId="41" applyNumberFormat="1" applyFont="1" applyFill="1" applyBorder="1" applyAlignment="1">
      <alignment horizontal="center"/>
    </xf>
    <xf numFmtId="1" fontId="46" fillId="24" borderId="162" xfId="41" applyNumberFormat="1" applyFont="1" applyFill="1" applyBorder="1" applyAlignment="1">
      <alignment horizontal="center"/>
    </xf>
    <xf numFmtId="0" fontId="46" fillId="24" borderId="163" xfId="41" applyFont="1" applyFill="1" applyBorder="1" applyAlignment="1">
      <alignment horizontal="center"/>
    </xf>
    <xf numFmtId="0" fontId="46" fillId="24" borderId="162" xfId="41" applyFont="1" applyFill="1" applyBorder="1" applyAlignment="1">
      <alignment horizontal="center"/>
    </xf>
    <xf numFmtId="0" fontId="37" fillId="24" borderId="152" xfId="41" applyFont="1" applyFill="1" applyBorder="1" applyAlignment="1">
      <alignment horizontal="center"/>
    </xf>
    <xf numFmtId="0" fontId="46" fillId="24" borderId="153" xfId="41" applyFont="1" applyFill="1" applyBorder="1"/>
    <xf numFmtId="0" fontId="38" fillId="24" borderId="39" xfId="41" applyFont="1" applyFill="1" applyBorder="1" applyAlignment="1">
      <alignment horizontal="center"/>
    </xf>
    <xf numFmtId="0" fontId="43" fillId="0" borderId="71" xfId="41" applyFont="1" applyBorder="1" applyAlignment="1" applyProtection="1">
      <alignment horizontal="center" vertical="center"/>
      <protection locked="0"/>
    </xf>
    <xf numFmtId="0" fontId="43" fillId="0" borderId="214" xfId="40" applyFont="1" applyBorder="1" applyAlignment="1" applyProtection="1">
      <alignment horizontal="center"/>
      <protection locked="0"/>
    </xf>
    <xf numFmtId="0" fontId="43" fillId="0" borderId="20" xfId="40" applyFont="1" applyBorder="1" applyAlignment="1" applyProtection="1">
      <alignment horizontal="center"/>
      <protection locked="0"/>
    </xf>
    <xf numFmtId="0" fontId="43" fillId="26" borderId="87" xfId="40" applyFont="1" applyFill="1" applyBorder="1" applyAlignment="1">
      <alignment horizontal="center"/>
    </xf>
    <xf numFmtId="0" fontId="43" fillId="0" borderId="39" xfId="40" applyFont="1" applyBorder="1" applyAlignment="1" applyProtection="1">
      <alignment horizontal="center"/>
      <protection locked="0"/>
    </xf>
    <xf numFmtId="0" fontId="43" fillId="24" borderId="57" xfId="41" applyFont="1" applyFill="1" applyBorder="1" applyAlignment="1">
      <alignment horizontal="left" vertical="center" wrapText="1"/>
    </xf>
    <xf numFmtId="0" fontId="36" fillId="24" borderId="10" xfId="48" applyFont="1" applyFill="1" applyBorder="1" applyAlignment="1">
      <alignment horizontal="left" vertical="center" wrapText="1"/>
    </xf>
    <xf numFmtId="0" fontId="43" fillId="26" borderId="127" xfId="40" applyFont="1" applyFill="1" applyBorder="1" applyAlignment="1">
      <alignment horizontal="left"/>
    </xf>
    <xf numFmtId="0" fontId="46" fillId="26" borderId="128" xfId="40" applyFont="1" applyFill="1" applyBorder="1" applyAlignment="1">
      <alignment horizontal="center"/>
    </xf>
    <xf numFmtId="0" fontId="36" fillId="24" borderId="11" xfId="48" applyFont="1" applyFill="1" applyBorder="1" applyAlignment="1">
      <alignment horizontal="center" vertical="center"/>
    </xf>
    <xf numFmtId="0" fontId="36" fillId="24" borderId="209" xfId="48" applyFont="1" applyFill="1" applyBorder="1" applyAlignment="1">
      <alignment horizontal="center" vertical="center"/>
    </xf>
    <xf numFmtId="0" fontId="40" fillId="24" borderId="16" xfId="41" applyFont="1" applyFill="1" applyBorder="1" applyAlignment="1">
      <alignment horizontal="center" textRotation="90"/>
    </xf>
    <xf numFmtId="0" fontId="51" fillId="26" borderId="140" xfId="40" applyFont="1" applyFill="1" applyBorder="1" applyAlignment="1">
      <alignment horizontal="center" vertical="center"/>
    </xf>
    <xf numFmtId="0" fontId="43" fillId="0" borderId="209" xfId="40" applyFont="1" applyBorder="1" applyAlignment="1" applyProtection="1">
      <alignment horizontal="center"/>
      <protection locked="0"/>
    </xf>
    <xf numFmtId="0" fontId="42" fillId="37" borderId="141" xfId="41" applyFont="1" applyFill="1" applyBorder="1" applyAlignment="1">
      <alignment horizontal="center"/>
    </xf>
    <xf numFmtId="1" fontId="38" fillId="24" borderId="162" xfId="41" applyNumberFormat="1" applyFont="1" applyFill="1" applyBorder="1" applyAlignment="1">
      <alignment horizontal="center"/>
    </xf>
    <xf numFmtId="0" fontId="47" fillId="0" borderId="0" xfId="0" applyFont="1"/>
    <xf numFmtId="0" fontId="47" fillId="24" borderId="10" xfId="48" applyFont="1" applyFill="1" applyBorder="1" applyAlignment="1">
      <alignment horizontal="center" vertical="center"/>
    </xf>
    <xf numFmtId="0" fontId="47" fillId="24" borderId="17" xfId="41" applyFont="1" applyFill="1" applyBorder="1" applyAlignment="1">
      <alignment horizontal="center" textRotation="90"/>
    </xf>
    <xf numFmtId="0" fontId="55" fillId="24" borderId="40" xfId="41" applyFont="1" applyFill="1" applyBorder="1" applyAlignment="1">
      <alignment horizontal="center"/>
    </xf>
    <xf numFmtId="1" fontId="56" fillId="24" borderId="32" xfId="41" applyNumberFormat="1" applyFont="1" applyFill="1" applyBorder="1" applyAlignment="1">
      <alignment horizontal="center"/>
    </xf>
    <xf numFmtId="1" fontId="55" fillId="24" borderId="32" xfId="41" applyNumberFormat="1" applyFont="1" applyFill="1" applyBorder="1" applyAlignment="1">
      <alignment horizontal="center"/>
    </xf>
    <xf numFmtId="0" fontId="55" fillId="24" borderId="135" xfId="41" applyFont="1" applyFill="1" applyBorder="1"/>
    <xf numFmtId="0" fontId="55" fillId="24" borderId="136" xfId="41" applyFont="1" applyFill="1" applyBorder="1"/>
    <xf numFmtId="0" fontId="55" fillId="24" borderId="137" xfId="41" applyFont="1" applyFill="1" applyBorder="1"/>
    <xf numFmtId="0" fontId="55" fillId="24" borderId="32" xfId="41" applyFont="1" applyFill="1" applyBorder="1"/>
    <xf numFmtId="0" fontId="55" fillId="24" borderId="138" xfId="41" applyFont="1" applyFill="1" applyBorder="1"/>
    <xf numFmtId="1" fontId="55" fillId="24" borderId="0" xfId="41" applyNumberFormat="1" applyFont="1" applyFill="1" applyAlignment="1">
      <alignment horizontal="center"/>
    </xf>
    <xf numFmtId="0" fontId="55" fillId="24" borderId="30" xfId="41" applyFont="1" applyFill="1" applyBorder="1"/>
    <xf numFmtId="1" fontId="53" fillId="26" borderId="203" xfId="40" applyNumberFormat="1" applyFont="1" applyFill="1" applyBorder="1" applyAlignment="1">
      <alignment horizontal="center"/>
    </xf>
    <xf numFmtId="0" fontId="29" fillId="24" borderId="0" xfId="41" applyFont="1" applyFill="1" applyAlignment="1">
      <alignment horizontal="center" vertical="center"/>
    </xf>
    <xf numFmtId="0" fontId="37" fillId="24" borderId="10" xfId="48" applyFont="1" applyFill="1" applyBorder="1" applyAlignment="1">
      <alignment horizontal="left" vertical="center" wrapText="1"/>
    </xf>
    <xf numFmtId="0" fontId="57" fillId="0" borderId="0" xfId="0" applyFont="1"/>
    <xf numFmtId="0" fontId="38" fillId="24" borderId="163" xfId="41" applyFont="1" applyFill="1" applyBorder="1" applyAlignment="1">
      <alignment horizontal="center"/>
    </xf>
    <xf numFmtId="0" fontId="50" fillId="24" borderId="163" xfId="41" applyFont="1" applyFill="1" applyBorder="1" applyAlignment="1">
      <alignment horizontal="center"/>
    </xf>
    <xf numFmtId="0" fontId="50" fillId="24" borderId="151" xfId="41" applyFont="1" applyFill="1" applyBorder="1" applyAlignment="1">
      <alignment horizontal="center"/>
    </xf>
    <xf numFmtId="0" fontId="52" fillId="24" borderId="151" xfId="41" applyFont="1" applyFill="1" applyBorder="1" applyAlignment="1">
      <alignment horizontal="center"/>
    </xf>
    <xf numFmtId="0" fontId="36" fillId="24" borderId="10" xfId="41" applyFont="1" applyFill="1" applyBorder="1" applyAlignment="1">
      <alignment horizontal="center"/>
    </xf>
    <xf numFmtId="0" fontId="36" fillId="24" borderId="28" xfId="41" applyFont="1" applyFill="1" applyBorder="1" applyAlignment="1">
      <alignment horizontal="center"/>
    </xf>
    <xf numFmtId="0" fontId="45" fillId="37" borderId="26" xfId="41" applyFont="1" applyFill="1" applyBorder="1" applyAlignment="1">
      <alignment horizontal="left" vertical="center" wrapText="1"/>
    </xf>
    <xf numFmtId="0" fontId="45" fillId="37" borderId="27" xfId="41" applyFont="1" applyFill="1" applyBorder="1" applyAlignment="1">
      <alignment horizontal="center"/>
    </xf>
    <xf numFmtId="0" fontId="39" fillId="37" borderId="141" xfId="41" applyFont="1" applyFill="1" applyBorder="1" applyAlignment="1">
      <alignment horizontal="center"/>
    </xf>
    <xf numFmtId="1" fontId="39" fillId="37" borderId="53" xfId="41" applyNumberFormat="1" applyFont="1" applyFill="1" applyBorder="1" applyAlignment="1">
      <alignment horizontal="center"/>
    </xf>
    <xf numFmtId="1" fontId="39" fillId="37" borderId="47" xfId="41" applyNumberFormat="1" applyFont="1" applyFill="1" applyBorder="1" applyAlignment="1">
      <alignment horizontal="center"/>
    </xf>
    <xf numFmtId="1" fontId="39" fillId="37" borderId="50" xfId="41" applyNumberFormat="1" applyFont="1" applyFill="1" applyBorder="1" applyAlignment="1">
      <alignment horizontal="center"/>
    </xf>
    <xf numFmtId="1" fontId="39" fillId="37" borderId="27" xfId="41" applyNumberFormat="1" applyFont="1" applyFill="1" applyBorder="1" applyAlignment="1">
      <alignment horizontal="center"/>
    </xf>
    <xf numFmtId="1" fontId="39" fillId="37" borderId="54" xfId="41" applyNumberFormat="1" applyFont="1" applyFill="1" applyBorder="1" applyAlignment="1">
      <alignment horizontal="center"/>
    </xf>
    <xf numFmtId="0" fontId="26" fillId="0" borderId="0" xfId="0" applyFont="1"/>
    <xf numFmtId="0" fontId="37" fillId="0" borderId="0" xfId="41" applyFont="1"/>
    <xf numFmtId="0" fontId="37" fillId="24" borderId="24" xfId="41" applyFont="1" applyFill="1" applyBorder="1" applyAlignment="1">
      <alignment horizontal="left" vertical="center" wrapText="1"/>
    </xf>
    <xf numFmtId="0" fontId="37" fillId="24" borderId="25" xfId="41" applyFont="1" applyFill="1" applyBorder="1" applyAlignment="1">
      <alignment horizontal="center"/>
    </xf>
    <xf numFmtId="0" fontId="38" fillId="24" borderId="162" xfId="41" applyFont="1" applyFill="1" applyBorder="1" applyAlignment="1">
      <alignment horizontal="center"/>
    </xf>
    <xf numFmtId="0" fontId="40" fillId="0" borderId="0" xfId="0" applyFont="1"/>
    <xf numFmtId="0" fontId="37" fillId="24" borderId="10" xfId="48" applyFont="1" applyFill="1" applyBorder="1" applyAlignment="1">
      <alignment horizontal="center" vertical="center" wrapText="1"/>
    </xf>
    <xf numFmtId="0" fontId="37" fillId="24" borderId="209" xfId="48" applyFont="1" applyFill="1" applyBorder="1" applyAlignment="1">
      <alignment horizontal="left" vertical="center" wrapText="1"/>
    </xf>
    <xf numFmtId="0" fontId="37" fillId="24" borderId="209" xfId="48" applyFont="1" applyFill="1" applyBorder="1" applyAlignment="1">
      <alignment horizontal="center" vertical="center" wrapText="1"/>
    </xf>
    <xf numFmtId="1" fontId="37" fillId="24" borderId="133" xfId="41" applyNumberFormat="1" applyFont="1" applyFill="1" applyBorder="1" applyAlignment="1">
      <alignment horizontal="center"/>
    </xf>
    <xf numFmtId="1" fontId="38" fillId="24" borderId="32" xfId="41" applyNumberFormat="1" applyFont="1" applyFill="1" applyBorder="1" applyAlignment="1">
      <alignment horizontal="center"/>
    </xf>
    <xf numFmtId="1" fontId="37" fillId="24" borderId="47" xfId="41" applyNumberFormat="1" applyFont="1" applyFill="1" applyBorder="1" applyAlignment="1">
      <alignment horizontal="center"/>
    </xf>
    <xf numFmtId="1" fontId="37" fillId="24" borderId="0" xfId="41" applyNumberFormat="1" applyFont="1" applyFill="1" applyAlignment="1">
      <alignment horizontal="center"/>
    </xf>
    <xf numFmtId="1" fontId="40" fillId="24" borderId="249" xfId="41" applyNumberFormat="1" applyFont="1" applyFill="1" applyBorder="1" applyAlignment="1">
      <alignment horizontal="center"/>
    </xf>
    <xf numFmtId="0" fontId="40" fillId="24" borderId="249" xfId="41" applyFont="1" applyFill="1" applyBorder="1" applyAlignment="1">
      <alignment horizontal="center"/>
    </xf>
    <xf numFmtId="0" fontId="40" fillId="24" borderId="267" xfId="41" applyFont="1" applyFill="1" applyBorder="1" applyAlignment="1">
      <alignment horizontal="center"/>
    </xf>
    <xf numFmtId="1" fontId="37" fillId="24" borderId="41" xfId="41" applyNumberFormat="1" applyFont="1" applyFill="1" applyBorder="1" applyAlignment="1">
      <alignment horizontal="center" vertical="center"/>
    </xf>
    <xf numFmtId="0" fontId="58" fillId="0" borderId="10" xfId="40" applyFont="1" applyBorder="1"/>
    <xf numFmtId="0" fontId="34" fillId="0" borderId="0" xfId="0" applyFont="1"/>
    <xf numFmtId="0" fontId="46" fillId="24" borderId="151" xfId="41" applyFont="1" applyFill="1" applyBorder="1" applyAlignment="1">
      <alignment horizontal="center"/>
    </xf>
    <xf numFmtId="1" fontId="43" fillId="24" borderId="53" xfId="41" applyNumberFormat="1" applyFont="1" applyFill="1" applyBorder="1" applyAlignment="1">
      <alignment horizontal="center"/>
    </xf>
    <xf numFmtId="1" fontId="37" fillId="24" borderId="174" xfId="41" applyNumberFormat="1" applyFont="1" applyFill="1" applyBorder="1" applyAlignment="1">
      <alignment horizontal="center"/>
    </xf>
    <xf numFmtId="1" fontId="38" fillId="24" borderId="174" xfId="41" applyNumberFormat="1" applyFont="1" applyFill="1" applyBorder="1" applyAlignment="1">
      <alignment horizontal="center"/>
    </xf>
    <xf numFmtId="0" fontId="36" fillId="24" borderId="268" xfId="48" applyFont="1" applyFill="1" applyBorder="1" applyAlignment="1">
      <alignment horizontal="left" vertical="center" wrapText="1"/>
    </xf>
    <xf numFmtId="0" fontId="36" fillId="24" borderId="249" xfId="41" applyFont="1" applyFill="1" applyBorder="1"/>
    <xf numFmtId="0" fontId="36" fillId="24" borderId="269" xfId="41" applyFont="1" applyFill="1" applyBorder="1"/>
    <xf numFmtId="0" fontId="36" fillId="24" borderId="270" xfId="41" applyFont="1" applyFill="1" applyBorder="1"/>
    <xf numFmtId="0" fontId="36" fillId="24" borderId="27" xfId="41" applyFont="1" applyFill="1" applyBorder="1"/>
    <xf numFmtId="0" fontId="36" fillId="24" borderId="141" xfId="41" applyFont="1" applyFill="1" applyBorder="1"/>
    <xf numFmtId="0" fontId="36" fillId="24" borderId="55" xfId="41" applyFont="1" applyFill="1" applyBorder="1"/>
    <xf numFmtId="0" fontId="44" fillId="0" borderId="0" xfId="0" applyFont="1"/>
    <xf numFmtId="1" fontId="44" fillId="0" borderId="0" xfId="0" applyNumberFormat="1" applyFont="1"/>
    <xf numFmtId="0" fontId="55" fillId="24" borderId="62" xfId="41" applyFont="1" applyFill="1" applyBorder="1" applyAlignment="1">
      <alignment horizontal="center"/>
    </xf>
    <xf numFmtId="1" fontId="53" fillId="0" borderId="100" xfId="40" applyNumberFormat="1" applyFont="1" applyBorder="1" applyAlignment="1">
      <alignment horizontal="center"/>
    </xf>
    <xf numFmtId="0" fontId="53" fillId="0" borderId="85" xfId="39" applyFont="1" applyBorder="1" applyAlignment="1" applyProtection="1">
      <alignment horizontal="center"/>
      <protection locked="0"/>
    </xf>
    <xf numFmtId="0" fontId="53" fillId="0" borderId="101" xfId="39" applyFont="1" applyBorder="1" applyAlignment="1" applyProtection="1">
      <alignment horizontal="center"/>
      <protection locked="0"/>
    </xf>
    <xf numFmtId="0" fontId="53" fillId="0" borderId="102" xfId="39" applyFont="1" applyBorder="1" applyAlignment="1" applyProtection="1">
      <alignment horizontal="center"/>
      <protection locked="0"/>
    </xf>
    <xf numFmtId="0" fontId="53" fillId="0" borderId="100" xfId="39" applyFont="1" applyBorder="1" applyAlignment="1" applyProtection="1">
      <alignment horizontal="center"/>
      <protection locked="0"/>
    </xf>
    <xf numFmtId="0" fontId="53" fillId="0" borderId="119" xfId="39" applyFont="1" applyBorder="1" applyAlignment="1" applyProtection="1">
      <alignment horizontal="center"/>
      <protection locked="0"/>
    </xf>
    <xf numFmtId="1" fontId="53" fillId="0" borderId="85" xfId="40" applyNumberFormat="1" applyFont="1" applyBorder="1" applyAlignment="1">
      <alignment horizontal="center"/>
    </xf>
    <xf numFmtId="0" fontId="47" fillId="0" borderId="86" xfId="40" applyFont="1" applyBorder="1"/>
    <xf numFmtId="0" fontId="53" fillId="0" borderId="73" xfId="39" applyFont="1" applyBorder="1" applyAlignment="1" applyProtection="1">
      <alignment horizontal="center"/>
      <protection locked="0"/>
    </xf>
    <xf numFmtId="1" fontId="53" fillId="0" borderId="203" xfId="40" applyNumberFormat="1" applyFont="1" applyBorder="1" applyAlignment="1">
      <alignment horizontal="center"/>
    </xf>
    <xf numFmtId="0" fontId="36" fillId="24" borderId="44" xfId="48" applyFont="1" applyFill="1" applyBorder="1" applyAlignment="1">
      <alignment horizontal="center" vertical="center" wrapText="1"/>
    </xf>
    <xf numFmtId="1" fontId="36" fillId="0" borderId="73" xfId="40" applyNumberFormat="1" applyFont="1" applyBorder="1" applyAlignment="1" applyProtection="1">
      <alignment horizontal="center"/>
      <protection locked="0"/>
    </xf>
    <xf numFmtId="1" fontId="36" fillId="0" borderId="119" xfId="40" applyNumberFormat="1" applyFont="1" applyBorder="1" applyAlignment="1" applyProtection="1">
      <alignment horizontal="center"/>
      <protection locked="0"/>
    </xf>
    <xf numFmtId="0" fontId="36" fillId="0" borderId="12" xfId="0" applyFont="1" applyBorder="1" applyAlignment="1" applyProtection="1">
      <alignment vertical="center" shrinkToFit="1"/>
      <protection locked="0"/>
    </xf>
    <xf numFmtId="0" fontId="36" fillId="0" borderId="72" xfId="40" applyFont="1" applyBorder="1" applyAlignment="1" applyProtection="1">
      <alignment horizontal="center"/>
      <protection locked="0"/>
    </xf>
    <xf numFmtId="0" fontId="36" fillId="0" borderId="73" xfId="40" applyFont="1" applyBorder="1" applyProtection="1">
      <protection locked="0"/>
    </xf>
    <xf numFmtId="1" fontId="36" fillId="26" borderId="92" xfId="40" applyNumberFormat="1" applyFont="1" applyFill="1" applyBorder="1" applyAlignment="1">
      <alignment horizontal="center"/>
    </xf>
    <xf numFmtId="0" fontId="36" fillId="26" borderId="92" xfId="40" applyFont="1" applyFill="1" applyBorder="1" applyAlignment="1">
      <alignment horizontal="center"/>
    </xf>
    <xf numFmtId="1" fontId="36" fillId="0" borderId="166" xfId="40" applyNumberFormat="1" applyFont="1" applyBorder="1" applyAlignment="1" applyProtection="1">
      <alignment horizontal="center"/>
      <protection locked="0"/>
    </xf>
    <xf numFmtId="1" fontId="36" fillId="0" borderId="170" xfId="40" applyNumberFormat="1" applyFont="1" applyBorder="1" applyAlignment="1" applyProtection="1">
      <alignment horizontal="center"/>
      <protection locked="0"/>
    </xf>
    <xf numFmtId="0" fontId="40" fillId="37" borderId="47" xfId="41" applyFont="1" applyFill="1" applyBorder="1"/>
    <xf numFmtId="0" fontId="40" fillId="37" borderId="47" xfId="48" applyFont="1" applyFill="1" applyBorder="1" applyAlignment="1">
      <alignment horizontal="center" vertical="center" wrapText="1"/>
    </xf>
    <xf numFmtId="0" fontId="40" fillId="37" borderId="133" xfId="41" applyFont="1" applyFill="1" applyBorder="1"/>
    <xf numFmtId="1" fontId="36" fillId="26" borderId="288" xfId="40" applyNumberFormat="1" applyFont="1" applyFill="1" applyBorder="1" applyAlignment="1">
      <alignment horizontal="center" vertical="center" shrinkToFit="1"/>
    </xf>
    <xf numFmtId="0" fontId="43" fillId="24" borderId="0" xfId="41" applyFont="1" applyFill="1"/>
    <xf numFmtId="0" fontId="46" fillId="24" borderId="161" xfId="41" applyFont="1" applyFill="1" applyBorder="1" applyAlignment="1">
      <alignment horizontal="center" vertical="center"/>
    </xf>
    <xf numFmtId="1" fontId="43" fillId="26" borderId="92" xfId="40" applyNumberFormat="1" applyFont="1" applyFill="1" applyBorder="1" applyAlignment="1">
      <alignment horizontal="center"/>
    </xf>
    <xf numFmtId="0" fontId="43" fillId="26" borderId="92" xfId="40" applyFont="1" applyFill="1" applyBorder="1" applyAlignment="1">
      <alignment horizontal="center"/>
    </xf>
    <xf numFmtId="1" fontId="43" fillId="0" borderId="166" xfId="40" applyNumberFormat="1" applyFont="1" applyBorder="1" applyAlignment="1" applyProtection="1">
      <alignment horizontal="center"/>
      <protection locked="0"/>
    </xf>
    <xf numFmtId="1" fontId="43" fillId="0" borderId="170" xfId="40" applyNumberFormat="1" applyFont="1" applyBorder="1" applyAlignment="1" applyProtection="1">
      <alignment horizontal="center"/>
      <protection locked="0"/>
    </xf>
    <xf numFmtId="1" fontId="50" fillId="24" borderId="27" xfId="41" applyNumberFormat="1" applyFont="1" applyFill="1" applyBorder="1" applyAlignment="1">
      <alignment horizontal="center"/>
    </xf>
    <xf numFmtId="0" fontId="46" fillId="24" borderId="141" xfId="41" applyFont="1" applyFill="1" applyBorder="1" applyAlignment="1">
      <alignment horizontal="center"/>
    </xf>
    <xf numFmtId="0" fontId="46" fillId="24" borderId="27" xfId="41" applyFont="1" applyFill="1" applyBorder="1" applyAlignment="1">
      <alignment horizontal="center"/>
    </xf>
    <xf numFmtId="1" fontId="43" fillId="24" borderId="26" xfId="41" applyNumberFormat="1" applyFont="1" applyFill="1" applyBorder="1" applyAlignment="1">
      <alignment horizontal="center"/>
    </xf>
    <xf numFmtId="0" fontId="36" fillId="24" borderId="40" xfId="48" applyFont="1" applyFill="1" applyBorder="1" applyAlignment="1">
      <alignment horizontal="center" vertical="center"/>
    </xf>
    <xf numFmtId="0" fontId="36" fillId="24" borderId="20" xfId="48" applyFont="1" applyFill="1" applyBorder="1" applyAlignment="1">
      <alignment horizontal="center" vertical="center"/>
    </xf>
    <xf numFmtId="0" fontId="59" fillId="24" borderId="10" xfId="48" applyFont="1" applyFill="1" applyBorder="1" applyAlignment="1">
      <alignment horizontal="center" vertical="center"/>
    </xf>
    <xf numFmtId="0" fontId="46" fillId="24" borderId="0" xfId="41" applyFont="1" applyFill="1" applyAlignment="1">
      <alignment horizontal="center" vertical="center"/>
    </xf>
    <xf numFmtId="0" fontId="36" fillId="24" borderId="209" xfId="41" applyFont="1" applyFill="1" applyBorder="1"/>
    <xf numFmtId="1" fontId="42" fillId="37" borderId="66" xfId="41" applyNumberFormat="1" applyFont="1" applyFill="1" applyBorder="1" applyAlignment="1">
      <alignment horizontal="center"/>
    </xf>
    <xf numFmtId="0" fontId="42" fillId="37" borderId="60" xfId="41" applyFont="1" applyFill="1" applyBorder="1" applyAlignment="1">
      <alignment horizontal="center"/>
    </xf>
    <xf numFmtId="1" fontId="42" fillId="37" borderId="276" xfId="41" applyNumberFormat="1" applyFont="1" applyFill="1" applyBorder="1" applyAlignment="1">
      <alignment horizontal="center"/>
    </xf>
    <xf numFmtId="0" fontId="37" fillId="34" borderId="55" xfId="41" applyFont="1" applyFill="1" applyBorder="1" applyAlignment="1">
      <alignment horizontal="center"/>
    </xf>
    <xf numFmtId="1" fontId="37" fillId="37" borderId="53" xfId="41" applyNumberFormat="1" applyFont="1" applyFill="1" applyBorder="1" applyAlignment="1">
      <alignment horizontal="center"/>
    </xf>
    <xf numFmtId="0" fontId="37" fillId="37" borderId="141" xfId="41" applyFont="1" applyFill="1" applyBorder="1" applyAlignment="1">
      <alignment horizontal="center"/>
    </xf>
    <xf numFmtId="1" fontId="37" fillId="37" borderId="50" xfId="41" applyNumberFormat="1" applyFont="1" applyFill="1" applyBorder="1" applyAlignment="1">
      <alignment horizontal="center"/>
    </xf>
    <xf numFmtId="1" fontId="37" fillId="37" borderId="51" xfId="41" applyNumberFormat="1" applyFont="1" applyFill="1" applyBorder="1" applyAlignment="1">
      <alignment horizontal="center"/>
    </xf>
    <xf numFmtId="0" fontId="27" fillId="0" borderId="0" xfId="0" applyFont="1"/>
    <xf numFmtId="1" fontId="42" fillId="37" borderId="292" xfId="41" applyNumberFormat="1" applyFont="1" applyFill="1" applyBorder="1" applyAlignment="1">
      <alignment horizontal="center"/>
    </xf>
    <xf numFmtId="1" fontId="0" fillId="0" borderId="0" xfId="0" applyNumberFormat="1"/>
    <xf numFmtId="1" fontId="30" fillId="0" borderId="0" xfId="40" applyNumberFormat="1" applyFont="1"/>
    <xf numFmtId="0" fontId="38" fillId="37" borderId="47" xfId="48" applyFont="1" applyFill="1" applyBorder="1" applyAlignment="1">
      <alignment horizontal="center" vertical="center" wrapText="1"/>
    </xf>
    <xf numFmtId="0" fontId="38" fillId="37" borderId="47" xfId="41" applyFont="1" applyFill="1" applyBorder="1"/>
    <xf numFmtId="0" fontId="38" fillId="37" borderId="133" xfId="41" applyFont="1" applyFill="1" applyBorder="1"/>
    <xf numFmtId="0" fontId="38" fillId="0" borderId="0" xfId="0" applyFont="1"/>
    <xf numFmtId="1" fontId="40" fillId="37" borderId="47" xfId="48" applyNumberFormat="1" applyFont="1" applyFill="1" applyBorder="1" applyAlignment="1">
      <alignment horizontal="center" vertical="center" wrapText="1"/>
    </xf>
    <xf numFmtId="1" fontId="38" fillId="37" borderId="47" xfId="48" applyNumberFormat="1" applyFont="1" applyFill="1" applyBorder="1" applyAlignment="1">
      <alignment horizontal="center" vertical="center" wrapText="1"/>
    </xf>
    <xf numFmtId="1" fontId="19" fillId="0" borderId="0" xfId="40" applyNumberFormat="1"/>
    <xf numFmtId="1" fontId="37" fillId="24" borderId="55" xfId="41" applyNumberFormat="1" applyFont="1" applyFill="1" applyBorder="1" applyAlignment="1">
      <alignment horizontal="center" vertical="center"/>
    </xf>
    <xf numFmtId="0" fontId="43" fillId="0" borderId="58" xfId="40" applyFont="1" applyBorder="1" applyAlignment="1">
      <alignment vertical="center"/>
    </xf>
    <xf numFmtId="0" fontId="36" fillId="0" borderId="32" xfId="0" applyFont="1" applyBorder="1" applyAlignment="1">
      <alignment vertical="center"/>
    </xf>
    <xf numFmtId="0" fontId="36" fillId="0" borderId="0" xfId="0" applyFont="1" applyAlignment="1">
      <alignment vertical="center"/>
    </xf>
    <xf numFmtId="0" fontId="36" fillId="0" borderId="30" xfId="0" applyFont="1" applyBorder="1" applyAlignment="1">
      <alignment vertical="center"/>
    </xf>
    <xf numFmtId="1" fontId="27" fillId="26" borderId="219" xfId="40" applyNumberFormat="1" applyFont="1" applyFill="1" applyBorder="1" applyAlignment="1">
      <alignment horizontal="center"/>
    </xf>
    <xf numFmtId="1" fontId="27" fillId="26" borderId="293" xfId="40" applyNumberFormat="1" applyFont="1" applyFill="1" applyBorder="1"/>
    <xf numFmtId="0" fontId="36" fillId="24" borderId="41" xfId="41" applyFont="1" applyFill="1" applyBorder="1"/>
    <xf numFmtId="0" fontId="36" fillId="24" borderId="52" xfId="41" applyFont="1" applyFill="1" applyBorder="1"/>
    <xf numFmtId="1" fontId="27" fillId="26" borderId="81" xfId="40" applyNumberFormat="1" applyFont="1" applyFill="1" applyBorder="1" applyAlignment="1">
      <alignment horizontal="center"/>
    </xf>
    <xf numFmtId="1" fontId="27" fillId="26" borderId="140" xfId="40" applyNumberFormat="1" applyFont="1" applyFill="1" applyBorder="1" applyAlignment="1">
      <alignment horizontal="center"/>
    </xf>
    <xf numFmtId="1" fontId="24" fillId="24" borderId="59" xfId="41" applyNumberFormat="1" applyFont="1" applyFill="1" applyBorder="1" applyAlignment="1">
      <alignment horizontal="center" vertical="center"/>
    </xf>
    <xf numFmtId="0" fontId="19" fillId="24" borderId="59" xfId="41" applyFill="1" applyBorder="1"/>
    <xf numFmtId="0" fontId="19" fillId="24" borderId="56" xfId="41" applyFill="1" applyBorder="1"/>
    <xf numFmtId="0" fontId="40" fillId="37" borderId="196" xfId="48" applyFont="1" applyFill="1" applyBorder="1" applyAlignment="1">
      <alignment horizontal="center" vertical="center" wrapText="1"/>
    </xf>
    <xf numFmtId="1" fontId="40" fillId="37" borderId="196" xfId="48" applyNumberFormat="1" applyFont="1" applyFill="1" applyBorder="1" applyAlignment="1">
      <alignment horizontal="center" vertical="center" wrapText="1"/>
    </xf>
    <xf numFmtId="1" fontId="24" fillId="24" borderId="48" xfId="41" applyNumberFormat="1" applyFont="1" applyFill="1" applyBorder="1" applyAlignment="1">
      <alignment horizontal="center" vertical="center"/>
    </xf>
    <xf numFmtId="1" fontId="24" fillId="24" borderId="41" xfId="41" applyNumberFormat="1" applyFont="1" applyFill="1" applyBorder="1" applyAlignment="1">
      <alignment horizontal="center" vertical="center"/>
    </xf>
    <xf numFmtId="1" fontId="24" fillId="24" borderId="55" xfId="41" applyNumberFormat="1" applyFont="1" applyFill="1" applyBorder="1" applyAlignment="1">
      <alignment horizontal="center" vertical="center"/>
    </xf>
    <xf numFmtId="1" fontId="37" fillId="24" borderId="263" xfId="41" applyNumberFormat="1" applyFont="1" applyFill="1" applyBorder="1" applyAlignment="1">
      <alignment horizontal="center" vertical="center"/>
    </xf>
    <xf numFmtId="0" fontId="36" fillId="24" borderId="59" xfId="41" applyFont="1" applyFill="1" applyBorder="1"/>
    <xf numFmtId="0" fontId="36" fillId="24" borderId="56" xfId="41" applyFont="1" applyFill="1" applyBorder="1"/>
    <xf numFmtId="0" fontId="27" fillId="26" borderId="295" xfId="40" applyFont="1" applyFill="1" applyBorder="1" applyAlignment="1">
      <alignment horizontal="center"/>
    </xf>
    <xf numFmtId="0" fontId="28" fillId="26" borderId="116" xfId="40" applyFont="1" applyFill="1" applyBorder="1" applyAlignment="1">
      <alignment horizontal="center"/>
    </xf>
    <xf numFmtId="0" fontId="27" fillId="26" borderId="116" xfId="40" applyFont="1" applyFill="1" applyBorder="1"/>
    <xf numFmtId="0" fontId="27" fillId="26" borderId="294" xfId="40" applyFont="1" applyFill="1" applyBorder="1"/>
    <xf numFmtId="0" fontId="27" fillId="26" borderId="296" xfId="40" applyFont="1" applyFill="1" applyBorder="1"/>
    <xf numFmtId="1" fontId="27" fillId="26" borderId="293" xfId="40" applyNumberFormat="1" applyFont="1" applyFill="1" applyBorder="1" applyAlignment="1">
      <alignment horizontal="center" vertical="center"/>
    </xf>
    <xf numFmtId="1" fontId="36" fillId="0" borderId="0" xfId="0" applyNumberFormat="1" applyFont="1"/>
    <xf numFmtId="1" fontId="40" fillId="0" borderId="202" xfId="40" applyNumberFormat="1" applyFont="1" applyBorder="1" applyAlignment="1">
      <alignment horizontal="center"/>
    </xf>
    <xf numFmtId="0" fontId="40" fillId="0" borderId="203" xfId="39" applyFont="1" applyBorder="1" applyAlignment="1" applyProtection="1">
      <alignment horizontal="center"/>
      <protection locked="0"/>
    </xf>
    <xf numFmtId="0" fontId="40" fillId="0" borderId="204" xfId="39" applyFont="1" applyBorder="1" applyAlignment="1" applyProtection="1">
      <alignment horizontal="center"/>
      <protection locked="0"/>
    </xf>
    <xf numFmtId="1" fontId="40" fillId="0" borderId="203" xfId="40" applyNumberFormat="1" applyFont="1" applyBorder="1" applyAlignment="1">
      <alignment horizontal="center"/>
    </xf>
    <xf numFmtId="1" fontId="37" fillId="26" borderId="55" xfId="40" applyNumberFormat="1" applyFont="1" applyFill="1" applyBorder="1" applyAlignment="1">
      <alignment horizontal="center"/>
    </xf>
    <xf numFmtId="1" fontId="37" fillId="37" borderId="47" xfId="41" applyNumberFormat="1" applyFont="1" applyFill="1" applyBorder="1" applyAlignment="1">
      <alignment horizontal="center"/>
    </xf>
    <xf numFmtId="1" fontId="38" fillId="24" borderId="27" xfId="41" applyNumberFormat="1" applyFont="1" applyFill="1" applyBorder="1" applyAlignment="1">
      <alignment horizontal="center"/>
    </xf>
    <xf numFmtId="1" fontId="37" fillId="24" borderId="50" xfId="41" applyNumberFormat="1" applyFont="1" applyFill="1" applyBorder="1" applyAlignment="1">
      <alignment horizontal="center"/>
    </xf>
    <xf numFmtId="1" fontId="37" fillId="24" borderId="27" xfId="41" applyNumberFormat="1" applyFont="1" applyFill="1" applyBorder="1" applyAlignment="1">
      <alignment horizontal="center"/>
    </xf>
    <xf numFmtId="1" fontId="37" fillId="24" borderId="54" xfId="41" applyNumberFormat="1" applyFont="1" applyFill="1" applyBorder="1" applyAlignment="1">
      <alignment horizontal="center"/>
    </xf>
    <xf numFmtId="0" fontId="36" fillId="0" borderId="69" xfId="40" applyFont="1" applyBorder="1" applyProtection="1">
      <protection locked="0"/>
    </xf>
    <xf numFmtId="0" fontId="36" fillId="0" borderId="12" xfId="40" applyFont="1" applyBorder="1" applyAlignment="1" applyProtection="1">
      <alignment horizontal="left"/>
      <protection locked="0"/>
    </xf>
    <xf numFmtId="0" fontId="36" fillId="0" borderId="11" xfId="39" applyFont="1" applyBorder="1" applyAlignment="1" applyProtection="1">
      <alignment horizontal="center"/>
      <protection locked="0"/>
    </xf>
    <xf numFmtId="0" fontId="36" fillId="0" borderId="140" xfId="39" applyFont="1" applyBorder="1" applyAlignment="1" applyProtection="1">
      <alignment horizontal="center"/>
      <protection locked="0"/>
    </xf>
    <xf numFmtId="0" fontId="36" fillId="0" borderId="81" xfId="39" applyFont="1" applyBorder="1" applyAlignment="1" applyProtection="1">
      <alignment horizontal="center"/>
      <protection locked="0"/>
    </xf>
    <xf numFmtId="1" fontId="36" fillId="0" borderId="140" xfId="40" applyNumberFormat="1" applyFont="1" applyBorder="1" applyAlignment="1">
      <alignment horizontal="center"/>
    </xf>
    <xf numFmtId="1" fontId="36" fillId="0" borderId="116" xfId="40" applyNumberFormat="1" applyFont="1" applyBorder="1" applyAlignment="1">
      <alignment horizontal="center"/>
    </xf>
    <xf numFmtId="0" fontId="36" fillId="0" borderId="83" xfId="39" applyFont="1" applyBorder="1" applyAlignment="1" applyProtection="1">
      <alignment horizontal="center"/>
      <protection locked="0"/>
    </xf>
    <xf numFmtId="0" fontId="36" fillId="0" borderId="210" xfId="39" applyFont="1" applyBorder="1" applyAlignment="1" applyProtection="1">
      <alignment horizontal="center"/>
      <protection locked="0"/>
    </xf>
    <xf numFmtId="1" fontId="36" fillId="0" borderId="85" xfId="40" applyNumberFormat="1" applyFont="1" applyFill="1" applyBorder="1" applyAlignment="1">
      <alignment horizontal="center"/>
    </xf>
    <xf numFmtId="1" fontId="36" fillId="0" borderId="100" xfId="40" applyNumberFormat="1" applyFont="1" applyFill="1" applyBorder="1" applyAlignment="1">
      <alignment horizontal="center"/>
    </xf>
    <xf numFmtId="0" fontId="36" fillId="0" borderId="85" xfId="39" applyFont="1" applyFill="1" applyBorder="1" applyAlignment="1" applyProtection="1">
      <alignment horizontal="center"/>
      <protection locked="0"/>
    </xf>
    <xf numFmtId="1" fontId="36" fillId="0" borderId="203" xfId="40" applyNumberFormat="1" applyFont="1" applyFill="1" applyBorder="1" applyAlignment="1">
      <alignment horizontal="center"/>
    </xf>
    <xf numFmtId="1" fontId="36" fillId="0" borderId="202" xfId="40" applyNumberFormat="1" applyFont="1" applyFill="1" applyBorder="1" applyAlignment="1">
      <alignment horizontal="center"/>
    </xf>
    <xf numFmtId="0" fontId="36" fillId="0" borderId="203" xfId="39" applyFont="1" applyFill="1" applyBorder="1" applyAlignment="1" applyProtection="1">
      <alignment horizontal="center"/>
      <protection locked="0"/>
    </xf>
    <xf numFmtId="0" fontId="36" fillId="0" borderId="233" xfId="39" applyFont="1" applyBorder="1" applyAlignment="1" applyProtection="1">
      <alignment horizontal="center"/>
      <protection locked="0"/>
    </xf>
    <xf numFmtId="0" fontId="36" fillId="0" borderId="249" xfId="39" applyFont="1" applyBorder="1" applyAlignment="1" applyProtection="1">
      <alignment horizontal="center"/>
      <protection locked="0"/>
    </xf>
    <xf numFmtId="0" fontId="36" fillId="0" borderId="213" xfId="39" applyFont="1" applyBorder="1" applyAlignment="1" applyProtection="1">
      <alignment horizontal="center"/>
      <protection locked="0"/>
    </xf>
    <xf numFmtId="0" fontId="36" fillId="0" borderId="139" xfId="39" applyFont="1" applyFill="1" applyBorder="1" applyAlignment="1" applyProtection="1">
      <alignment horizontal="center"/>
      <protection locked="0"/>
    </xf>
    <xf numFmtId="0" fontId="36" fillId="0" borderId="159" xfId="41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vertical="center" shrinkToFit="1"/>
      <protection locked="0"/>
    </xf>
    <xf numFmtId="0" fontId="36" fillId="0" borderId="68" xfId="0" applyFont="1" applyBorder="1" applyAlignment="1" applyProtection="1">
      <alignment vertical="center" shrinkToFit="1"/>
      <protection locked="0"/>
    </xf>
    <xf numFmtId="0" fontId="36" fillId="0" borderId="12" xfId="0" applyFont="1" applyBorder="1" applyAlignment="1" applyProtection="1">
      <alignment vertical="center" wrapText="1"/>
      <protection locked="0"/>
    </xf>
    <xf numFmtId="0" fontId="36" fillId="0" borderId="171" xfId="0" applyFont="1" applyBorder="1" applyAlignment="1" applyProtection="1">
      <alignment vertical="center" shrinkToFit="1"/>
      <protection locked="0"/>
    </xf>
    <xf numFmtId="1" fontId="36" fillId="35" borderId="202" xfId="40" applyNumberFormat="1" applyFont="1" applyFill="1" applyBorder="1" applyAlignment="1">
      <alignment horizontal="center"/>
    </xf>
    <xf numFmtId="0" fontId="36" fillId="0" borderId="15" xfId="40" applyFont="1" applyFill="1" applyBorder="1" applyAlignment="1" applyProtection="1">
      <alignment horizontal="center" vertical="center"/>
      <protection locked="0"/>
    </xf>
    <xf numFmtId="0" fontId="36" fillId="0" borderId="12" xfId="40" applyFont="1" applyFill="1" applyBorder="1" applyProtection="1">
      <protection locked="0"/>
    </xf>
    <xf numFmtId="0" fontId="36" fillId="27" borderId="57" xfId="40" applyFont="1" applyFill="1" applyBorder="1" applyAlignment="1" applyProtection="1">
      <alignment horizontal="center" vertical="center"/>
      <protection locked="0"/>
    </xf>
    <xf numFmtId="0" fontId="36" fillId="24" borderId="40" xfId="40" applyFont="1" applyFill="1" applyBorder="1" applyAlignment="1">
      <alignment horizontal="center"/>
    </xf>
    <xf numFmtId="1" fontId="36" fillId="28" borderId="116" xfId="40" applyNumberFormat="1" applyFont="1" applyFill="1" applyBorder="1" applyAlignment="1">
      <alignment horizontal="center"/>
    </xf>
    <xf numFmtId="0" fontId="36" fillId="27" borderId="116" xfId="40" applyFont="1" applyFill="1" applyBorder="1" applyAlignment="1" applyProtection="1">
      <alignment horizontal="center"/>
      <protection locked="0"/>
    </xf>
    <xf numFmtId="0" fontId="36" fillId="27" borderId="117" xfId="40" applyFont="1" applyFill="1" applyBorder="1" applyAlignment="1" applyProtection="1">
      <alignment horizontal="center"/>
      <protection locked="0"/>
    </xf>
    <xf numFmtId="1" fontId="36" fillId="28" borderId="155" xfId="40" applyNumberFormat="1" applyFont="1" applyFill="1" applyBorder="1" applyAlignment="1">
      <alignment horizontal="center"/>
    </xf>
    <xf numFmtId="0" fontId="36" fillId="27" borderId="219" xfId="40" applyFont="1" applyFill="1" applyBorder="1" applyAlignment="1" applyProtection="1">
      <alignment horizontal="center"/>
      <protection locked="0"/>
    </xf>
    <xf numFmtId="0" fontId="36" fillId="27" borderId="227" xfId="40" applyFont="1" applyFill="1" applyBorder="1" applyAlignment="1" applyProtection="1">
      <alignment horizontal="center"/>
      <protection locked="0"/>
    </xf>
    <xf numFmtId="1" fontId="36" fillId="28" borderId="140" xfId="40" applyNumberFormat="1" applyFont="1" applyFill="1" applyBorder="1" applyAlignment="1">
      <alignment horizontal="center"/>
    </xf>
    <xf numFmtId="0" fontId="36" fillId="27" borderId="140" xfId="39" applyFont="1" applyFill="1" applyBorder="1" applyAlignment="1" applyProtection="1">
      <alignment horizontal="center"/>
      <protection locked="0"/>
    </xf>
    <xf numFmtId="0" fontId="36" fillId="27" borderId="81" xfId="39" applyFont="1" applyFill="1" applyBorder="1" applyAlignment="1" applyProtection="1">
      <alignment horizontal="center"/>
      <protection locked="0"/>
    </xf>
    <xf numFmtId="0" fontId="36" fillId="27" borderId="83" xfId="39" applyFont="1" applyFill="1" applyBorder="1" applyAlignment="1" applyProtection="1">
      <alignment horizontal="center"/>
      <protection locked="0"/>
    </xf>
    <xf numFmtId="0" fontId="36" fillId="27" borderId="15" xfId="40" applyFont="1" applyFill="1" applyBorder="1" applyAlignment="1" applyProtection="1">
      <alignment horizontal="center" vertical="center"/>
      <protection locked="0"/>
    </xf>
    <xf numFmtId="1" fontId="36" fillId="28" borderId="202" xfId="40" applyNumberFormat="1" applyFont="1" applyFill="1" applyBorder="1" applyAlignment="1">
      <alignment horizontal="center"/>
    </xf>
    <xf numFmtId="0" fontId="36" fillId="27" borderId="202" xfId="39" applyFont="1" applyFill="1" applyBorder="1" applyAlignment="1" applyProtection="1">
      <alignment horizontal="center"/>
      <protection locked="0"/>
    </xf>
    <xf numFmtId="0" fontId="36" fillId="27" borderId="220" xfId="40" applyFont="1" applyFill="1" applyBorder="1" applyAlignment="1" applyProtection="1">
      <alignment horizontal="center"/>
      <protection locked="0"/>
    </xf>
    <xf numFmtId="1" fontId="36" fillId="28" borderId="223" xfId="40" applyNumberFormat="1" applyFont="1" applyFill="1" applyBorder="1" applyAlignment="1">
      <alignment horizontal="center"/>
    </xf>
    <xf numFmtId="0" fontId="36" fillId="27" borderId="222" xfId="40" applyFont="1" applyFill="1" applyBorder="1" applyAlignment="1" applyProtection="1">
      <alignment horizontal="center"/>
      <protection locked="0"/>
    </xf>
    <xf numFmtId="0" fontId="36" fillId="27" borderId="206" xfId="40" applyFont="1" applyFill="1" applyBorder="1" applyAlignment="1" applyProtection="1">
      <alignment horizontal="center"/>
      <protection locked="0"/>
    </xf>
    <xf numFmtId="1" fontId="36" fillId="28" borderId="203" xfId="40" applyNumberFormat="1" applyFont="1" applyFill="1" applyBorder="1" applyAlignment="1">
      <alignment horizontal="center"/>
    </xf>
    <xf numFmtId="0" fontId="36" fillId="27" borderId="203" xfId="39" applyFont="1" applyFill="1" applyBorder="1" applyAlignment="1" applyProtection="1">
      <alignment horizontal="center"/>
      <protection locked="0"/>
    </xf>
    <xf numFmtId="0" fontId="36" fillId="27" borderId="210" xfId="39" applyFont="1" applyFill="1" applyBorder="1" applyAlignment="1" applyProtection="1">
      <alignment horizontal="center"/>
      <protection locked="0"/>
    </xf>
    <xf numFmtId="1" fontId="36" fillId="28" borderId="217" xfId="40" applyNumberFormat="1" applyFont="1" applyFill="1" applyBorder="1" applyAlignment="1">
      <alignment horizontal="center"/>
    </xf>
    <xf numFmtId="0" fontId="36" fillId="27" borderId="205" xfId="39" applyFont="1" applyFill="1" applyBorder="1" applyAlignment="1" applyProtection="1">
      <alignment horizontal="center"/>
      <protection locked="0"/>
    </xf>
    <xf numFmtId="0" fontId="36" fillId="24" borderId="208" xfId="40" applyFont="1" applyFill="1" applyBorder="1" applyAlignment="1">
      <alignment horizontal="center"/>
    </xf>
    <xf numFmtId="1" fontId="36" fillId="28" borderId="11" xfId="40" applyNumberFormat="1" applyFont="1" applyFill="1" applyBorder="1" applyAlignment="1">
      <alignment horizontal="center"/>
    </xf>
    <xf numFmtId="0" fontId="36" fillId="27" borderId="12" xfId="0" applyFont="1" applyFill="1" applyBorder="1"/>
    <xf numFmtId="0" fontId="36" fillId="27" borderId="206" xfId="39" applyFont="1" applyFill="1" applyBorder="1" applyAlignment="1" applyProtection="1">
      <alignment horizontal="center"/>
      <protection locked="0"/>
    </xf>
    <xf numFmtId="0" fontId="36" fillId="29" borderId="15" xfId="40" applyFont="1" applyFill="1" applyBorder="1" applyAlignment="1" applyProtection="1">
      <alignment horizontal="center" vertical="center"/>
      <protection locked="0"/>
    </xf>
    <xf numFmtId="0" fontId="36" fillId="24" borderId="22" xfId="40" applyFont="1" applyFill="1" applyBorder="1" applyAlignment="1">
      <alignment horizontal="center"/>
    </xf>
    <xf numFmtId="0" fontId="36" fillId="29" borderId="12" xfId="40" applyFont="1" applyFill="1" applyBorder="1" applyProtection="1">
      <protection locked="0"/>
    </xf>
    <xf numFmtId="0" fontId="36" fillId="0" borderId="102" xfId="39" applyFont="1" applyBorder="1" applyAlignment="1" applyProtection="1">
      <alignment horizontal="center"/>
      <protection locked="0"/>
    </xf>
    <xf numFmtId="0" fontId="36" fillId="0" borderId="209" xfId="40" applyFont="1" applyBorder="1" applyAlignment="1" applyProtection="1">
      <alignment horizontal="center" vertical="center"/>
      <protection locked="0"/>
    </xf>
    <xf numFmtId="1" fontId="36" fillId="26" borderId="108" xfId="40" applyNumberFormat="1" applyFont="1" applyFill="1" applyBorder="1" applyAlignment="1">
      <alignment horizontal="center"/>
    </xf>
    <xf numFmtId="0" fontId="36" fillId="0" borderId="298" xfId="39" applyFont="1" applyBorder="1" applyAlignment="1" applyProtection="1">
      <alignment horizontal="center"/>
      <protection locked="0"/>
    </xf>
    <xf numFmtId="0" fontId="36" fillId="0" borderId="70" xfId="39" applyFont="1" applyBorder="1" applyAlignment="1" applyProtection="1">
      <alignment horizontal="center"/>
      <protection locked="0"/>
    </xf>
    <xf numFmtId="1" fontId="36" fillId="26" borderId="298" xfId="40" applyNumberFormat="1" applyFont="1" applyFill="1" applyBorder="1" applyAlignment="1">
      <alignment horizontal="center"/>
    </xf>
    <xf numFmtId="0" fontId="36" fillId="0" borderId="299" xfId="39" applyFont="1" applyBorder="1" applyAlignment="1" applyProtection="1">
      <alignment horizontal="center"/>
      <protection locked="0"/>
    </xf>
    <xf numFmtId="0" fontId="36" fillId="0" borderId="108" xfId="39" applyFont="1" applyBorder="1" applyAlignment="1" applyProtection="1">
      <alignment horizontal="center"/>
      <protection locked="0"/>
    </xf>
    <xf numFmtId="0" fontId="36" fillId="26" borderId="108" xfId="40" applyFont="1" applyFill="1" applyBorder="1" applyAlignment="1">
      <alignment horizontal="center"/>
    </xf>
    <xf numFmtId="1" fontId="36" fillId="26" borderId="229" xfId="40" applyNumberFormat="1" applyFont="1" applyFill="1" applyBorder="1" applyAlignment="1">
      <alignment horizontal="center" vertical="center" shrinkToFit="1"/>
    </xf>
    <xf numFmtId="0" fontId="36" fillId="0" borderId="0" xfId="40" applyFont="1" applyBorder="1"/>
    <xf numFmtId="0" fontId="47" fillId="0" borderId="302" xfId="40" applyFont="1" applyBorder="1"/>
    <xf numFmtId="1" fontId="36" fillId="26" borderId="305" xfId="40" applyNumberFormat="1" applyFont="1" applyFill="1" applyBorder="1" applyAlignment="1">
      <alignment horizontal="center"/>
    </xf>
    <xf numFmtId="0" fontId="37" fillId="33" borderId="306" xfId="40" applyFont="1" applyFill="1" applyBorder="1" applyAlignment="1">
      <alignment horizontal="center" vertical="center"/>
    </xf>
    <xf numFmtId="1" fontId="53" fillId="0" borderId="217" xfId="40" applyNumberFormat="1" applyFont="1" applyBorder="1" applyAlignment="1">
      <alignment horizontal="center"/>
    </xf>
    <xf numFmtId="1" fontId="50" fillId="24" borderId="308" xfId="41" applyNumberFormat="1" applyFont="1" applyFill="1" applyBorder="1" applyAlignment="1">
      <alignment horizontal="center"/>
    </xf>
    <xf numFmtId="0" fontId="37" fillId="24" borderId="208" xfId="48" applyFont="1" applyFill="1" applyBorder="1" applyAlignment="1">
      <alignment horizontal="left" vertical="center" wrapText="1"/>
    </xf>
    <xf numFmtId="0" fontId="37" fillId="24" borderId="132" xfId="48" applyFont="1" applyFill="1" applyBorder="1" applyAlignment="1">
      <alignment horizontal="left" vertical="center" wrapText="1"/>
    </xf>
    <xf numFmtId="0" fontId="38" fillId="37" borderId="55" xfId="41" applyFont="1" applyFill="1" applyBorder="1"/>
    <xf numFmtId="0" fontId="36" fillId="24" borderId="12" xfId="48" applyFont="1" applyFill="1" applyBorder="1" applyAlignment="1">
      <alignment horizontal="left" vertical="center" wrapText="1"/>
    </xf>
    <xf numFmtId="0" fontId="36" fillId="24" borderId="208" xfId="48" applyFont="1" applyFill="1" applyBorder="1" applyAlignment="1">
      <alignment horizontal="left" vertical="center" wrapText="1"/>
    </xf>
    <xf numFmtId="0" fontId="38" fillId="37" borderId="55" xfId="48" applyFont="1" applyFill="1" applyBorder="1" applyAlignment="1">
      <alignment horizontal="center" vertical="center" wrapText="1"/>
    </xf>
    <xf numFmtId="1" fontId="36" fillId="0" borderId="118" xfId="40" applyNumberFormat="1" applyFont="1" applyBorder="1" applyAlignment="1">
      <alignment horizontal="center"/>
    </xf>
    <xf numFmtId="0" fontId="36" fillId="35" borderId="202" xfId="39" applyFont="1" applyFill="1" applyBorder="1" applyAlignment="1" applyProtection="1">
      <alignment horizontal="center"/>
      <protection locked="0"/>
    </xf>
    <xf numFmtId="0" fontId="36" fillId="35" borderId="206" xfId="39" applyFont="1" applyFill="1" applyBorder="1" applyAlignment="1" applyProtection="1">
      <alignment horizontal="center"/>
      <protection locked="0"/>
    </xf>
    <xf numFmtId="1" fontId="36" fillId="35" borderId="85" xfId="40" applyNumberFormat="1" applyFont="1" applyFill="1" applyBorder="1" applyAlignment="1">
      <alignment horizontal="center"/>
    </xf>
    <xf numFmtId="1" fontId="36" fillId="35" borderId="100" xfId="40" applyNumberFormat="1" applyFont="1" applyFill="1" applyBorder="1" applyAlignment="1">
      <alignment horizontal="center"/>
    </xf>
    <xf numFmtId="0" fontId="36" fillId="35" borderId="85" xfId="39" applyFont="1" applyFill="1" applyBorder="1" applyAlignment="1" applyProtection="1">
      <alignment horizontal="center"/>
      <protection locked="0"/>
    </xf>
    <xf numFmtId="0" fontId="36" fillId="35" borderId="102" xfId="39" applyFont="1" applyFill="1" applyBorder="1" applyAlignment="1" applyProtection="1">
      <alignment horizontal="center"/>
      <protection locked="0"/>
    </xf>
    <xf numFmtId="0" fontId="36" fillId="35" borderId="139" xfId="39" applyFont="1" applyFill="1" applyBorder="1" applyAlignment="1" applyProtection="1">
      <alignment horizontal="center"/>
      <protection locked="0"/>
    </xf>
    <xf numFmtId="0" fontId="36" fillId="35" borderId="100" xfId="39" applyFont="1" applyFill="1" applyBorder="1" applyAlignment="1" applyProtection="1">
      <alignment horizontal="center"/>
      <protection locked="0"/>
    </xf>
    <xf numFmtId="0" fontId="36" fillId="35" borderId="119" xfId="39" applyFont="1" applyFill="1" applyBorder="1" applyAlignment="1" applyProtection="1">
      <alignment horizontal="center"/>
      <protection locked="0"/>
    </xf>
    <xf numFmtId="0" fontId="36" fillId="24" borderId="0" xfId="40" applyFont="1" applyFill="1" applyBorder="1" applyAlignment="1">
      <alignment horizontal="center"/>
    </xf>
    <xf numFmtId="0" fontId="36" fillId="0" borderId="204" xfId="39" applyFont="1" applyFill="1" applyBorder="1" applyAlignment="1" applyProtection="1">
      <alignment horizontal="center"/>
      <protection locked="0"/>
    </xf>
    <xf numFmtId="0" fontId="36" fillId="0" borderId="205" xfId="39" applyFont="1" applyFill="1" applyBorder="1" applyAlignment="1" applyProtection="1">
      <alignment horizontal="center"/>
      <protection locked="0"/>
    </xf>
    <xf numFmtId="1" fontId="36" fillId="0" borderId="214" xfId="40" applyNumberFormat="1" applyFont="1" applyFill="1" applyBorder="1" applyAlignment="1">
      <alignment horizontal="center"/>
    </xf>
    <xf numFmtId="0" fontId="36" fillId="0" borderId="214" xfId="39" applyFont="1" applyFill="1" applyBorder="1" applyAlignment="1" applyProtection="1">
      <alignment horizontal="center"/>
      <protection locked="0"/>
    </xf>
    <xf numFmtId="0" fontId="36" fillId="0" borderId="309" xfId="39" applyFont="1" applyFill="1" applyBorder="1" applyAlignment="1" applyProtection="1">
      <alignment horizontal="center"/>
      <protection locked="0"/>
    </xf>
    <xf numFmtId="0" fontId="36" fillId="0" borderId="202" xfId="39" applyFont="1" applyFill="1" applyBorder="1" applyAlignment="1" applyProtection="1">
      <alignment horizontal="center"/>
      <protection locked="0"/>
    </xf>
    <xf numFmtId="0" fontId="36" fillId="0" borderId="220" xfId="39" applyFont="1" applyFill="1" applyBorder="1" applyAlignment="1" applyProtection="1">
      <alignment horizontal="center"/>
      <protection locked="0"/>
    </xf>
    <xf numFmtId="0" fontId="36" fillId="0" borderId="206" xfId="39" applyFont="1" applyFill="1" applyBorder="1" applyAlignment="1" applyProtection="1">
      <alignment horizontal="center"/>
      <protection locked="0"/>
    </xf>
    <xf numFmtId="0" fontId="40" fillId="0" borderId="11" xfId="39" applyFont="1" applyBorder="1" applyAlignment="1" applyProtection="1">
      <alignment horizontal="center"/>
      <protection locked="0"/>
    </xf>
    <xf numFmtId="0" fontId="40" fillId="0" borderId="209" xfId="39" applyFont="1" applyBorder="1" applyAlignment="1" applyProtection="1">
      <alignment horizontal="center"/>
      <protection locked="0"/>
    </xf>
    <xf numFmtId="0" fontId="40" fillId="0" borderId="12" xfId="39" applyFont="1" applyBorder="1" applyAlignment="1" applyProtection="1">
      <alignment horizontal="center"/>
      <protection locked="0"/>
    </xf>
    <xf numFmtId="0" fontId="40" fillId="0" borderId="0" xfId="39" applyFont="1" applyBorder="1" applyAlignment="1" applyProtection="1">
      <alignment horizontal="center"/>
      <protection locked="0"/>
    </xf>
    <xf numFmtId="0" fontId="40" fillId="0" borderId="215" xfId="39" applyFont="1" applyBorder="1" applyAlignment="1" applyProtection="1">
      <alignment horizontal="center"/>
      <protection locked="0"/>
    </xf>
    <xf numFmtId="0" fontId="36" fillId="0" borderId="0" xfId="40" applyFont="1" applyBorder="1" applyAlignment="1" applyProtection="1">
      <alignment horizontal="center" vertical="center"/>
      <protection locked="0"/>
    </xf>
    <xf numFmtId="1" fontId="36" fillId="36" borderId="108" xfId="40" applyNumberFormat="1" applyFont="1" applyFill="1" applyBorder="1" applyAlignment="1">
      <alignment horizontal="center"/>
    </xf>
    <xf numFmtId="0" fontId="36" fillId="0" borderId="75" xfId="40" applyFont="1" applyFill="1" applyBorder="1" applyAlignment="1" applyProtection="1">
      <alignment horizontal="left"/>
      <protection locked="0"/>
    </xf>
    <xf numFmtId="0" fontId="36" fillId="0" borderId="68" xfId="0" applyFont="1" applyFill="1" applyBorder="1" applyAlignment="1" applyProtection="1">
      <alignment vertical="center" shrinkToFit="1"/>
      <protection locked="0"/>
    </xf>
    <xf numFmtId="0" fontId="36" fillId="0" borderId="12" xfId="0" applyFont="1" applyFill="1" applyBorder="1" applyAlignment="1" applyProtection="1">
      <alignment vertical="center" shrinkToFit="1"/>
      <protection locked="0"/>
    </xf>
    <xf numFmtId="0" fontId="36" fillId="0" borderId="171" xfId="0" applyFont="1" applyFill="1" applyBorder="1" applyAlignment="1" applyProtection="1">
      <alignment vertical="center" wrapText="1"/>
      <protection locked="0"/>
    </xf>
    <xf numFmtId="0" fontId="36" fillId="0" borderId="171" xfId="0" applyFont="1" applyFill="1" applyBorder="1" applyAlignment="1" applyProtection="1">
      <alignment vertical="center" shrinkToFit="1"/>
      <protection locked="0"/>
    </xf>
    <xf numFmtId="0" fontId="36" fillId="0" borderId="37" xfId="40" applyFont="1" applyFill="1" applyBorder="1" applyAlignment="1" applyProtection="1">
      <alignment horizontal="center" vertical="center"/>
      <protection locked="0"/>
    </xf>
    <xf numFmtId="0" fontId="36" fillId="0" borderId="209" xfId="40" applyFont="1" applyFill="1" applyBorder="1" applyAlignment="1">
      <alignment horizontal="center"/>
    </xf>
    <xf numFmtId="0" fontId="36" fillId="25" borderId="10" xfId="40" applyFont="1" applyFill="1" applyBorder="1" applyAlignment="1">
      <alignment horizontal="center"/>
    </xf>
    <xf numFmtId="1" fontId="36" fillId="0" borderId="220" xfId="40" applyNumberFormat="1" applyFont="1" applyBorder="1" applyAlignment="1">
      <alignment horizontal="center"/>
    </xf>
    <xf numFmtId="0" fontId="36" fillId="0" borderId="22" xfId="40" applyFont="1" applyBorder="1"/>
    <xf numFmtId="1" fontId="36" fillId="0" borderId="220" xfId="40" applyNumberFormat="1" applyFont="1" applyFill="1" applyBorder="1" applyAlignment="1">
      <alignment horizontal="center"/>
    </xf>
    <xf numFmtId="0" fontId="36" fillId="0" borderId="209" xfId="40" applyFont="1" applyFill="1" applyBorder="1"/>
    <xf numFmtId="1" fontId="36" fillId="25" borderId="203" xfId="40" applyNumberFormat="1" applyFont="1" applyFill="1" applyBorder="1" applyAlignment="1">
      <alignment horizontal="center"/>
    </xf>
    <xf numFmtId="1" fontId="36" fillId="25" borderId="202" xfId="40" applyNumberFormat="1" applyFont="1" applyFill="1" applyBorder="1" applyAlignment="1">
      <alignment horizontal="center"/>
    </xf>
    <xf numFmtId="1" fontId="36" fillId="25" borderId="207" xfId="40" applyNumberFormat="1" applyFont="1" applyFill="1" applyBorder="1" applyAlignment="1">
      <alignment horizontal="center" vertical="center" shrinkToFit="1"/>
    </xf>
    <xf numFmtId="0" fontId="36" fillId="0" borderId="208" xfId="40" applyFont="1" applyFill="1" applyBorder="1"/>
    <xf numFmtId="0" fontId="36" fillId="0" borderId="0" xfId="0" applyFont="1" applyFill="1"/>
    <xf numFmtId="0" fontId="36" fillId="0" borderId="102" xfId="39" applyFont="1" applyFill="1" applyBorder="1" applyAlignment="1" applyProtection="1">
      <alignment horizontal="center"/>
      <protection locked="0"/>
    </xf>
    <xf numFmtId="0" fontId="36" fillId="0" borderId="140" xfId="39" applyFont="1" applyFill="1" applyBorder="1" applyAlignment="1" applyProtection="1">
      <alignment horizontal="center"/>
      <protection locked="0"/>
    </xf>
    <xf numFmtId="0" fontId="36" fillId="0" borderId="82" xfId="39" applyFont="1" applyFill="1" applyBorder="1" applyAlignment="1" applyProtection="1">
      <alignment horizontal="center"/>
      <protection locked="0"/>
    </xf>
    <xf numFmtId="0" fontId="36" fillId="0" borderId="100" xfId="39" applyFont="1" applyFill="1" applyBorder="1" applyAlignment="1" applyProtection="1">
      <alignment horizontal="center"/>
      <protection locked="0"/>
    </xf>
    <xf numFmtId="0" fontId="36" fillId="0" borderId="119" xfId="39" applyFont="1" applyFill="1" applyBorder="1" applyAlignment="1" applyProtection="1">
      <alignment horizontal="center"/>
      <protection locked="0"/>
    </xf>
    <xf numFmtId="0" fontId="36" fillId="0" borderId="22" xfId="40" applyFont="1" applyFill="1" applyBorder="1"/>
    <xf numFmtId="1" fontId="36" fillId="36" borderId="203" xfId="40" applyNumberFormat="1" applyFont="1" applyFill="1" applyBorder="1" applyAlignment="1">
      <alignment horizontal="center"/>
    </xf>
    <xf numFmtId="1" fontId="36" fillId="36" borderId="202" xfId="40" applyNumberFormat="1" applyFont="1" applyFill="1" applyBorder="1" applyAlignment="1">
      <alignment horizontal="center"/>
    </xf>
    <xf numFmtId="1" fontId="36" fillId="36" borderId="207" xfId="40" applyNumberFormat="1" applyFont="1" applyFill="1" applyBorder="1" applyAlignment="1">
      <alignment horizontal="center" vertical="center" shrinkToFit="1"/>
    </xf>
    <xf numFmtId="0" fontId="36" fillId="35" borderId="37" xfId="40" applyFont="1" applyFill="1" applyBorder="1" applyAlignment="1" applyProtection="1">
      <alignment horizontal="center" vertical="center"/>
      <protection locked="0"/>
    </xf>
    <xf numFmtId="0" fontId="36" fillId="35" borderId="12" xfId="0" applyFont="1" applyFill="1" applyBorder="1" applyAlignment="1" applyProtection="1">
      <alignment vertical="center" wrapText="1"/>
      <protection locked="0"/>
    </xf>
    <xf numFmtId="0" fontId="57" fillId="35" borderId="0" xfId="0" applyFont="1" applyFill="1"/>
    <xf numFmtId="0" fontId="36" fillId="35" borderId="203" xfId="39" applyFont="1" applyFill="1" applyBorder="1" applyAlignment="1" applyProtection="1">
      <alignment horizontal="center"/>
      <protection locked="0"/>
    </xf>
    <xf numFmtId="0" fontId="36" fillId="35" borderId="204" xfId="39" applyFont="1" applyFill="1" applyBorder="1" applyAlignment="1" applyProtection="1">
      <alignment horizontal="center"/>
      <protection locked="0"/>
    </xf>
    <xf numFmtId="0" fontId="43" fillId="0" borderId="85" xfId="39" applyFont="1" applyBorder="1" applyAlignment="1" applyProtection="1">
      <alignment horizontal="center"/>
      <protection locked="0"/>
    </xf>
    <xf numFmtId="0" fontId="43" fillId="0" borderId="119" xfId="39" applyFont="1" applyBorder="1" applyAlignment="1" applyProtection="1">
      <alignment horizontal="center"/>
      <protection locked="0"/>
    </xf>
    <xf numFmtId="1" fontId="53" fillId="26" borderId="202" xfId="40" applyNumberFormat="1" applyFont="1" applyFill="1" applyBorder="1" applyAlignment="1">
      <alignment horizontal="center"/>
    </xf>
    <xf numFmtId="1" fontId="53" fillId="26" borderId="207" xfId="40" applyNumberFormat="1" applyFont="1" applyFill="1" applyBorder="1" applyAlignment="1">
      <alignment horizontal="center" vertical="center" shrinkToFit="1"/>
    </xf>
    <xf numFmtId="0" fontId="36" fillId="35" borderId="12" xfId="0" applyFont="1" applyFill="1" applyBorder="1" applyAlignment="1" applyProtection="1">
      <alignment vertical="center" shrinkToFit="1"/>
      <protection locked="0"/>
    </xf>
    <xf numFmtId="0" fontId="47" fillId="35" borderId="0" xfId="0" applyFont="1" applyFill="1"/>
    <xf numFmtId="0" fontId="43" fillId="24" borderId="24" xfId="41" applyFont="1" applyFill="1" applyBorder="1" applyAlignment="1">
      <alignment horizontal="left" vertical="center" wrapText="1"/>
    </xf>
    <xf numFmtId="1" fontId="36" fillId="36" borderId="85" xfId="40" applyNumberFormat="1" applyFont="1" applyFill="1" applyBorder="1" applyAlignment="1">
      <alignment horizontal="center" vertical="center"/>
    </xf>
    <xf numFmtId="1" fontId="36" fillId="36" borderId="100" xfId="40" applyNumberFormat="1" applyFont="1" applyFill="1" applyBorder="1" applyAlignment="1">
      <alignment horizontal="center" vertical="center"/>
    </xf>
    <xf numFmtId="1" fontId="36" fillId="36" borderId="103" xfId="40" applyNumberFormat="1" applyFont="1" applyFill="1" applyBorder="1" applyAlignment="1">
      <alignment horizontal="center" vertical="center" shrinkToFit="1"/>
    </xf>
    <xf numFmtId="0" fontId="37" fillId="26" borderId="96" xfId="40" applyFont="1" applyFill="1" applyBorder="1" applyAlignment="1">
      <alignment horizontal="center"/>
    </xf>
    <xf numFmtId="0" fontId="43" fillId="26" borderId="97" xfId="40" applyFont="1" applyFill="1" applyBorder="1"/>
    <xf numFmtId="0" fontId="37" fillId="24" borderId="193" xfId="41" applyFont="1" applyFill="1" applyBorder="1" applyAlignment="1">
      <alignment horizontal="center"/>
    </xf>
    <xf numFmtId="0" fontId="37" fillId="26" borderId="225" xfId="40" applyFont="1" applyFill="1" applyBorder="1" applyAlignment="1">
      <alignment horizontal="center"/>
    </xf>
    <xf numFmtId="0" fontId="37" fillId="26" borderId="226" xfId="40" applyFont="1" applyFill="1" applyBorder="1" applyAlignment="1">
      <alignment horizontal="center"/>
    </xf>
    <xf numFmtId="0" fontId="61" fillId="0" borderId="0" xfId="40" applyFont="1"/>
    <xf numFmtId="0" fontId="40" fillId="0" borderId="205" xfId="39" applyFont="1" applyBorder="1" applyAlignment="1" applyProtection="1">
      <alignment horizontal="center"/>
      <protection locked="0"/>
    </xf>
    <xf numFmtId="1" fontId="40" fillId="0" borderId="220" xfId="40" applyNumberFormat="1" applyFont="1" applyBorder="1" applyAlignment="1">
      <alignment horizontal="center"/>
    </xf>
    <xf numFmtId="0" fontId="40" fillId="0" borderId="209" xfId="40" applyFont="1" applyBorder="1" applyAlignment="1">
      <alignment horizontal="center"/>
    </xf>
    <xf numFmtId="0" fontId="40" fillId="0" borderId="206" xfId="39" applyFont="1" applyBorder="1" applyAlignment="1" applyProtection="1">
      <alignment horizontal="center"/>
      <protection locked="0"/>
    </xf>
    <xf numFmtId="1" fontId="40" fillId="26" borderId="203" xfId="40" applyNumberFormat="1" applyFont="1" applyFill="1" applyBorder="1" applyAlignment="1">
      <alignment horizontal="center"/>
    </xf>
    <xf numFmtId="1" fontId="40" fillId="26" borderId="202" xfId="40" applyNumberFormat="1" applyFont="1" applyFill="1" applyBorder="1" applyAlignment="1">
      <alignment horizontal="center"/>
    </xf>
    <xf numFmtId="1" fontId="40" fillId="26" borderId="207" xfId="40" applyNumberFormat="1" applyFont="1" applyFill="1" applyBorder="1" applyAlignment="1">
      <alignment horizontal="center" vertical="center" shrinkToFit="1"/>
    </xf>
    <xf numFmtId="1" fontId="40" fillId="0" borderId="11" xfId="40" applyNumberFormat="1" applyFont="1" applyBorder="1" applyAlignment="1">
      <alignment horizontal="center"/>
    </xf>
    <xf numFmtId="1" fontId="40" fillId="0" borderId="209" xfId="40" applyNumberFormat="1" applyFont="1" applyBorder="1" applyAlignment="1">
      <alignment horizontal="center"/>
    </xf>
    <xf numFmtId="1" fontId="40" fillId="26" borderId="233" xfId="40" applyNumberFormat="1" applyFont="1" applyFill="1" applyBorder="1" applyAlignment="1">
      <alignment horizontal="center"/>
    </xf>
    <xf numFmtId="1" fontId="40" fillId="26" borderId="249" xfId="40" applyNumberFormat="1" applyFont="1" applyFill="1" applyBorder="1" applyAlignment="1">
      <alignment horizontal="center"/>
    </xf>
    <xf numFmtId="1" fontId="40" fillId="26" borderId="267" xfId="40" applyNumberFormat="1" applyFont="1" applyFill="1" applyBorder="1" applyAlignment="1">
      <alignment horizontal="center" vertical="center" shrinkToFit="1"/>
    </xf>
    <xf numFmtId="0" fontId="62" fillId="0" borderId="0" xfId="40" applyFont="1" applyFill="1"/>
    <xf numFmtId="0" fontId="61" fillId="0" borderId="0" xfId="40" applyFont="1" applyFill="1"/>
    <xf numFmtId="0" fontId="40" fillId="0" borderId="209" xfId="40" applyFont="1" applyFill="1" applyBorder="1" applyAlignment="1">
      <alignment horizontal="center"/>
    </xf>
    <xf numFmtId="1" fontId="40" fillId="0" borderId="11" xfId="40" applyNumberFormat="1" applyFont="1" applyFill="1" applyBorder="1" applyAlignment="1">
      <alignment horizontal="center"/>
    </xf>
    <xf numFmtId="1" fontId="40" fillId="0" borderId="209" xfId="40" applyNumberFormat="1" applyFont="1" applyFill="1" applyBorder="1" applyAlignment="1">
      <alignment horizontal="center"/>
    </xf>
    <xf numFmtId="0" fontId="40" fillId="0" borderId="209" xfId="40" applyFont="1" applyFill="1" applyBorder="1"/>
    <xf numFmtId="0" fontId="40" fillId="0" borderId="12" xfId="40" applyFont="1" applyFill="1" applyBorder="1"/>
    <xf numFmtId="0" fontId="40" fillId="0" borderId="209" xfId="39" applyFont="1" applyFill="1" applyBorder="1" applyAlignment="1" applyProtection="1">
      <alignment horizontal="center"/>
      <protection locked="0"/>
    </xf>
    <xf numFmtId="0" fontId="40" fillId="0" borderId="12" xfId="39" applyFont="1" applyFill="1" applyBorder="1" applyAlignment="1" applyProtection="1">
      <alignment horizontal="center"/>
      <protection locked="0"/>
    </xf>
    <xf numFmtId="0" fontId="36" fillId="0" borderId="253" xfId="41" applyFont="1" applyBorder="1" applyAlignment="1" applyProtection="1">
      <alignment horizontal="center" vertical="center"/>
      <protection locked="0"/>
    </xf>
    <xf numFmtId="0" fontId="36" fillId="24" borderId="25" xfId="40" applyFont="1" applyFill="1" applyBorder="1" applyAlignment="1">
      <alignment horizontal="center"/>
    </xf>
    <xf numFmtId="0" fontId="36" fillId="24" borderId="218" xfId="40" applyFont="1" applyFill="1" applyBorder="1"/>
    <xf numFmtId="1" fontId="36" fillId="0" borderId="75" xfId="40" applyNumberFormat="1" applyFont="1" applyBorder="1" applyAlignment="1" applyProtection="1">
      <alignment horizontal="center"/>
      <protection locked="0"/>
    </xf>
    <xf numFmtId="0" fontId="36" fillId="0" borderId="40" xfId="40" applyFont="1" applyBorder="1" applyAlignment="1" applyProtection="1">
      <alignment horizontal="center"/>
      <protection locked="0"/>
    </xf>
    <xf numFmtId="1" fontId="36" fillId="0" borderId="40" xfId="40" applyNumberFormat="1" applyFont="1" applyBorder="1" applyAlignment="1" applyProtection="1">
      <alignment horizontal="center"/>
      <protection locked="0"/>
    </xf>
    <xf numFmtId="0" fontId="19" fillId="0" borderId="0" xfId="40" applyFont="1"/>
    <xf numFmtId="0" fontId="36" fillId="0" borderId="178" xfId="41" applyFont="1" applyBorder="1" applyAlignment="1" applyProtection="1">
      <alignment horizontal="center" vertical="center"/>
      <protection locked="0"/>
    </xf>
    <xf numFmtId="0" fontId="36" fillId="24" borderId="212" xfId="40" applyFont="1" applyFill="1" applyBorder="1" applyAlignment="1">
      <alignment horizontal="center"/>
    </xf>
    <xf numFmtId="0" fontId="36" fillId="24" borderId="232" xfId="40" applyFont="1" applyFill="1" applyBorder="1"/>
    <xf numFmtId="1" fontId="36" fillId="0" borderId="209" xfId="40" applyNumberFormat="1" applyFont="1" applyBorder="1" applyAlignment="1" applyProtection="1">
      <alignment horizontal="center"/>
      <protection locked="0"/>
    </xf>
    <xf numFmtId="0" fontId="36" fillId="0" borderId="209" xfId="40" applyFont="1" applyBorder="1" applyAlignment="1" applyProtection="1">
      <alignment horizontal="center"/>
      <protection locked="0"/>
    </xf>
    <xf numFmtId="1" fontId="36" fillId="0" borderId="12" xfId="40" applyNumberFormat="1" applyFont="1" applyBorder="1" applyAlignment="1" applyProtection="1">
      <alignment horizontal="center"/>
      <protection locked="0"/>
    </xf>
    <xf numFmtId="0" fontId="36" fillId="0" borderId="208" xfId="40" applyFont="1" applyBorder="1" applyAlignment="1" applyProtection="1">
      <alignment horizontal="center"/>
      <protection locked="0"/>
    </xf>
    <xf numFmtId="0" fontId="36" fillId="0" borderId="12" xfId="40" applyFont="1" applyBorder="1" applyAlignment="1" applyProtection="1">
      <alignment horizontal="center"/>
      <protection locked="0"/>
    </xf>
    <xf numFmtId="1" fontId="36" fillId="0" borderId="208" xfId="40" applyNumberFormat="1" applyFont="1" applyBorder="1" applyAlignment="1" applyProtection="1">
      <alignment horizontal="center"/>
      <protection locked="0"/>
    </xf>
    <xf numFmtId="0" fontId="36" fillId="24" borderId="17" xfId="40" applyFont="1" applyFill="1" applyBorder="1" applyAlignment="1">
      <alignment horizontal="center"/>
    </xf>
    <xf numFmtId="0" fontId="36" fillId="24" borderId="46" xfId="40" applyFont="1" applyFill="1" applyBorder="1"/>
    <xf numFmtId="1" fontId="36" fillId="0" borderId="17" xfId="40" applyNumberFormat="1" applyFont="1" applyBorder="1" applyAlignment="1" applyProtection="1">
      <alignment horizontal="center"/>
      <protection locked="0"/>
    </xf>
    <xf numFmtId="0" fontId="36" fillId="0" borderId="17" xfId="40" applyFont="1" applyBorder="1" applyAlignment="1" applyProtection="1">
      <alignment horizontal="center"/>
      <protection locked="0"/>
    </xf>
    <xf numFmtId="1" fontId="36" fillId="0" borderId="132" xfId="40" applyNumberFormat="1" applyFont="1" applyBorder="1" applyAlignment="1" applyProtection="1">
      <alignment horizontal="center"/>
      <protection locked="0"/>
    </xf>
    <xf numFmtId="0" fontId="36" fillId="0" borderId="158" xfId="40" applyFont="1" applyBorder="1" applyAlignment="1" applyProtection="1">
      <alignment horizontal="center"/>
      <protection locked="0"/>
    </xf>
    <xf numFmtId="0" fontId="36" fillId="0" borderId="132" xfId="40" applyFont="1" applyBorder="1" applyAlignment="1" applyProtection="1">
      <alignment horizontal="center"/>
      <protection locked="0"/>
    </xf>
    <xf numFmtId="1" fontId="36" fillId="0" borderId="158" xfId="40" applyNumberFormat="1" applyFont="1" applyBorder="1" applyAlignment="1" applyProtection="1">
      <alignment horizontal="center"/>
      <protection locked="0"/>
    </xf>
    <xf numFmtId="0" fontId="36" fillId="0" borderId="215" xfId="40" applyFont="1" applyBorder="1" applyProtection="1">
      <protection locked="0"/>
    </xf>
    <xf numFmtId="1" fontId="36" fillId="26" borderId="35" xfId="40" applyNumberFormat="1" applyFont="1" applyFill="1" applyBorder="1" applyAlignment="1">
      <alignment horizontal="center"/>
    </xf>
    <xf numFmtId="1" fontId="36" fillId="26" borderId="18" xfId="40" applyNumberFormat="1" applyFont="1" applyFill="1" applyBorder="1" applyAlignment="1">
      <alignment horizontal="center"/>
    </xf>
    <xf numFmtId="0" fontId="36" fillId="0" borderId="18" xfId="40" applyFont="1" applyBorder="1" applyAlignment="1" applyProtection="1">
      <alignment horizontal="center"/>
      <protection locked="0"/>
    </xf>
    <xf numFmtId="1" fontId="36" fillId="0" borderId="36" xfId="40" applyNumberFormat="1" applyFont="1" applyBorder="1" applyAlignment="1" applyProtection="1">
      <alignment horizontal="center"/>
      <protection locked="0"/>
    </xf>
    <xf numFmtId="0" fontId="36" fillId="0" borderId="36" xfId="40" applyFont="1" applyBorder="1" applyAlignment="1" applyProtection="1">
      <alignment horizontal="center"/>
      <protection locked="0"/>
    </xf>
    <xf numFmtId="1" fontId="36" fillId="0" borderId="18" xfId="40" applyNumberFormat="1" applyFont="1" applyBorder="1" applyAlignment="1" applyProtection="1">
      <alignment horizontal="center"/>
      <protection locked="0"/>
    </xf>
    <xf numFmtId="1" fontId="36" fillId="0" borderId="34" xfId="40" applyNumberFormat="1" applyFont="1" applyBorder="1" applyAlignment="1" applyProtection="1">
      <alignment horizontal="center"/>
      <protection locked="0"/>
    </xf>
    <xf numFmtId="1" fontId="36" fillId="0" borderId="35" xfId="40" applyNumberFormat="1" applyFont="1" applyBorder="1" applyAlignment="1" applyProtection="1">
      <alignment horizontal="center"/>
      <protection locked="0"/>
    </xf>
    <xf numFmtId="1" fontId="36" fillId="26" borderId="36" xfId="40" applyNumberFormat="1" applyFont="1" applyFill="1" applyBorder="1" applyAlignment="1">
      <alignment horizontal="center"/>
    </xf>
    <xf numFmtId="0" fontId="36" fillId="0" borderId="215" xfId="0" applyFont="1" applyBorder="1" applyAlignment="1" applyProtection="1">
      <alignment vertical="center" shrinkToFit="1"/>
      <protection locked="0"/>
    </xf>
    <xf numFmtId="1" fontId="36" fillId="26" borderId="11" xfId="40" applyNumberFormat="1" applyFont="1" applyFill="1" applyBorder="1" applyAlignment="1">
      <alignment horizontal="center"/>
    </xf>
    <xf numFmtId="1" fontId="36" fillId="26" borderId="209" xfId="40" applyNumberFormat="1" applyFont="1" applyFill="1" applyBorder="1" applyAlignment="1">
      <alignment horizontal="center"/>
    </xf>
    <xf numFmtId="1" fontId="36" fillId="0" borderId="215" xfId="40" applyNumberFormat="1" applyFont="1" applyBorder="1" applyAlignment="1" applyProtection="1">
      <alignment horizontal="center"/>
      <protection locked="0"/>
    </xf>
    <xf numFmtId="1" fontId="36" fillId="0" borderId="11" xfId="40" applyNumberFormat="1" applyFont="1" applyBorder="1" applyAlignment="1" applyProtection="1">
      <alignment horizontal="center"/>
      <protection locked="0"/>
    </xf>
    <xf numFmtId="1" fontId="36" fillId="26" borderId="12" xfId="40" applyNumberFormat="1" applyFont="1" applyFill="1" applyBorder="1" applyAlignment="1">
      <alignment horizontal="center"/>
    </xf>
    <xf numFmtId="0" fontId="36" fillId="0" borderId="37" xfId="41" applyFont="1" applyBorder="1" applyAlignment="1" applyProtection="1">
      <alignment horizontal="center" vertical="center"/>
      <protection locked="0"/>
    </xf>
    <xf numFmtId="0" fontId="36" fillId="0" borderId="215" xfId="41" applyFont="1" applyBorder="1" applyProtection="1">
      <protection locked="0"/>
    </xf>
    <xf numFmtId="1" fontId="36" fillId="26" borderId="233" xfId="40" applyNumberFormat="1" applyFont="1" applyFill="1" applyBorder="1" applyAlignment="1">
      <alignment horizontal="center"/>
    </xf>
    <xf numFmtId="1" fontId="36" fillId="26" borderId="249" xfId="40" applyNumberFormat="1" applyFont="1" applyFill="1" applyBorder="1" applyAlignment="1">
      <alignment horizontal="center"/>
    </xf>
    <xf numFmtId="0" fontId="36" fillId="0" borderId="249" xfId="40" applyFont="1" applyBorder="1" applyAlignment="1" applyProtection="1">
      <alignment horizontal="center"/>
      <protection locked="0"/>
    </xf>
    <xf numFmtId="1" fontId="36" fillId="0" borderId="160" xfId="40" applyNumberFormat="1" applyFont="1" applyBorder="1" applyAlignment="1" applyProtection="1">
      <alignment horizontal="center"/>
      <protection locked="0"/>
    </xf>
    <xf numFmtId="0" fontId="36" fillId="0" borderId="160" xfId="40" applyFont="1" applyBorder="1" applyAlignment="1" applyProtection="1">
      <alignment horizontal="center"/>
      <protection locked="0"/>
    </xf>
    <xf numFmtId="1" fontId="36" fillId="0" borderId="249" xfId="40" applyNumberFormat="1" applyFont="1" applyBorder="1" applyAlignment="1" applyProtection="1">
      <alignment horizontal="center"/>
      <protection locked="0"/>
    </xf>
    <xf numFmtId="1" fontId="36" fillId="0" borderId="250" xfId="40" applyNumberFormat="1" applyFont="1" applyBorder="1" applyAlignment="1" applyProtection="1">
      <alignment horizontal="center"/>
      <protection locked="0"/>
    </xf>
    <xf numFmtId="1" fontId="36" fillId="0" borderId="233" xfId="40" applyNumberFormat="1" applyFont="1" applyBorder="1" applyAlignment="1" applyProtection="1">
      <alignment horizontal="center"/>
      <protection locked="0"/>
    </xf>
    <xf numFmtId="1" fontId="36" fillId="26" borderId="160" xfId="40" applyNumberFormat="1" applyFont="1" applyFill="1" applyBorder="1" applyAlignment="1">
      <alignment horizontal="center"/>
    </xf>
    <xf numFmtId="0" fontId="43" fillId="34" borderId="26" xfId="41" applyFont="1" applyFill="1" applyBorder="1" applyAlignment="1">
      <alignment horizontal="left"/>
    </xf>
    <xf numFmtId="0" fontId="43" fillId="34" borderId="27" xfId="41" applyFont="1" applyFill="1" applyBorder="1"/>
    <xf numFmtId="1" fontId="37" fillId="38" borderId="66" xfId="41" applyNumberFormat="1" applyFont="1" applyFill="1" applyBorder="1" applyAlignment="1">
      <alignment horizontal="center"/>
    </xf>
    <xf numFmtId="1" fontId="37" fillId="38" borderId="53" xfId="41" applyNumberFormat="1" applyFont="1" applyFill="1" applyBorder="1" applyAlignment="1">
      <alignment horizontal="center"/>
    </xf>
    <xf numFmtId="1" fontId="37" fillId="38" borderId="47" xfId="41" applyNumberFormat="1" applyFont="1" applyFill="1" applyBorder="1" applyAlignment="1">
      <alignment horizontal="center"/>
    </xf>
    <xf numFmtId="1" fontId="37" fillId="38" borderId="133" xfId="41" applyNumberFormat="1" applyFont="1" applyFill="1" applyBorder="1" applyAlignment="1">
      <alignment horizontal="center"/>
    </xf>
    <xf numFmtId="1" fontId="37" fillId="41" borderId="110" xfId="0" applyNumberFormat="1" applyFont="1" applyFill="1" applyBorder="1" applyAlignment="1">
      <alignment horizontal="center" vertical="center"/>
    </xf>
    <xf numFmtId="1" fontId="37" fillId="41" borderId="239" xfId="0" applyNumberFormat="1" applyFont="1" applyFill="1" applyBorder="1" applyAlignment="1">
      <alignment horizontal="center" vertical="center"/>
    </xf>
    <xf numFmtId="0" fontId="43" fillId="24" borderId="285" xfId="41" applyFont="1" applyFill="1" applyBorder="1"/>
    <xf numFmtId="0" fontId="37" fillId="24" borderId="40" xfId="41" applyFont="1" applyFill="1" applyBorder="1" applyAlignment="1">
      <alignment horizontal="center"/>
    </xf>
    <xf numFmtId="1" fontId="41" fillId="24" borderId="32" xfId="41" applyNumberFormat="1" applyFont="1" applyFill="1" applyBorder="1" applyAlignment="1">
      <alignment horizontal="center"/>
    </xf>
    <xf numFmtId="1" fontId="37" fillId="24" borderId="32" xfId="41" applyNumberFormat="1" applyFont="1" applyFill="1" applyBorder="1" applyAlignment="1">
      <alignment horizontal="center"/>
    </xf>
    <xf numFmtId="0" fontId="37" fillId="24" borderId="136" xfId="41" applyFont="1" applyFill="1" applyBorder="1"/>
    <xf numFmtId="0" fontId="37" fillId="24" borderId="197" xfId="41" applyFont="1" applyFill="1" applyBorder="1"/>
    <xf numFmtId="0" fontId="37" fillId="24" borderId="32" xfId="41" applyFont="1" applyFill="1" applyBorder="1"/>
    <xf numFmtId="0" fontId="37" fillId="24" borderId="30" xfId="41" applyFont="1" applyFill="1" applyBorder="1"/>
    <xf numFmtId="0" fontId="40" fillId="0" borderId="12" xfId="40" applyFont="1" applyBorder="1"/>
    <xf numFmtId="0" fontId="40" fillId="0" borderId="302" xfId="40" applyFont="1" applyBorder="1"/>
    <xf numFmtId="0" fontId="36" fillId="0" borderId="278" xfId="40" applyFont="1" applyBorder="1" applyAlignment="1" applyProtection="1">
      <alignment horizontal="center" vertical="center"/>
      <protection locked="0"/>
    </xf>
    <xf numFmtId="0" fontId="36" fillId="24" borderId="272" xfId="40" applyFont="1" applyFill="1" applyBorder="1" applyAlignment="1">
      <alignment horizontal="center"/>
    </xf>
    <xf numFmtId="0" fontId="36" fillId="0" borderId="164" xfId="0" applyFont="1" applyBorder="1" applyAlignment="1" applyProtection="1">
      <alignment vertical="center" shrinkToFit="1"/>
      <protection locked="0"/>
    </xf>
    <xf numFmtId="1" fontId="43" fillId="0" borderId="202" xfId="40" applyNumberFormat="1" applyFont="1" applyBorder="1" applyAlignment="1">
      <alignment horizontal="center"/>
    </xf>
    <xf numFmtId="0" fontId="43" fillId="0" borderId="203" xfId="39" applyFont="1" applyBorder="1" applyAlignment="1" applyProtection="1">
      <alignment horizontal="center"/>
      <protection locked="0"/>
    </xf>
    <xf numFmtId="0" fontId="43" fillId="0" borderId="204" xfId="39" applyFont="1" applyBorder="1" applyAlignment="1" applyProtection="1">
      <alignment horizontal="center"/>
      <protection locked="0"/>
    </xf>
    <xf numFmtId="1" fontId="43" fillId="0" borderId="203" xfId="40" applyNumberFormat="1" applyFont="1" applyBorder="1" applyAlignment="1">
      <alignment horizontal="center"/>
    </xf>
    <xf numFmtId="0" fontId="43" fillId="0" borderId="205" xfId="39" applyFont="1" applyBorder="1" applyAlignment="1" applyProtection="1">
      <alignment horizontal="center"/>
      <protection locked="0"/>
    </xf>
    <xf numFmtId="0" fontId="43" fillId="0" borderId="206" xfId="39" applyFont="1" applyBorder="1" applyAlignment="1" applyProtection="1">
      <alignment horizontal="center"/>
      <protection locked="0"/>
    </xf>
    <xf numFmtId="1" fontId="43" fillId="26" borderId="203" xfId="40" applyNumberFormat="1" applyFont="1" applyFill="1" applyBorder="1" applyAlignment="1">
      <alignment horizontal="center"/>
    </xf>
    <xf numFmtId="1" fontId="43" fillId="26" borderId="202" xfId="40" applyNumberFormat="1" applyFont="1" applyFill="1" applyBorder="1" applyAlignment="1">
      <alignment horizontal="center"/>
    </xf>
    <xf numFmtId="1" fontId="43" fillId="26" borderId="207" xfId="40" applyNumberFormat="1" applyFont="1" applyFill="1" applyBorder="1" applyAlignment="1">
      <alignment horizontal="center" vertical="center" shrinkToFit="1"/>
    </xf>
    <xf numFmtId="0" fontId="36" fillId="0" borderId="272" xfId="0" applyFont="1" applyBorder="1" applyAlignment="1" applyProtection="1">
      <alignment vertical="center" shrinkToFit="1"/>
      <protection locked="0"/>
    </xf>
    <xf numFmtId="0" fontId="36" fillId="0" borderId="271" xfId="0" applyFont="1" applyBorder="1" applyAlignment="1" applyProtection="1">
      <alignment vertical="center" shrinkToFit="1"/>
      <protection locked="0"/>
    </xf>
    <xf numFmtId="0" fontId="36" fillId="0" borderId="12" xfId="40" applyFont="1" applyBorder="1" applyAlignment="1" applyProtection="1">
      <alignment horizontal="center" vertical="center"/>
      <protection locked="0"/>
    </xf>
    <xf numFmtId="0" fontId="36" fillId="0" borderId="83" xfId="0" applyFont="1" applyBorder="1" applyAlignment="1" applyProtection="1">
      <alignment vertical="center" shrinkToFit="1"/>
      <protection locked="0"/>
    </xf>
    <xf numFmtId="1" fontId="43" fillId="35" borderId="202" xfId="40" applyNumberFormat="1" applyFont="1" applyFill="1" applyBorder="1" applyAlignment="1">
      <alignment horizontal="center"/>
    </xf>
    <xf numFmtId="0" fontId="43" fillId="35" borderId="203" xfId="39" applyFont="1" applyFill="1" applyBorder="1" applyAlignment="1" applyProtection="1">
      <alignment horizontal="center"/>
      <protection locked="0"/>
    </xf>
    <xf numFmtId="0" fontId="43" fillId="35" borderId="205" xfId="39" applyFont="1" applyFill="1" applyBorder="1" applyAlignment="1" applyProtection="1">
      <alignment horizontal="center"/>
      <protection locked="0"/>
    </xf>
    <xf numFmtId="0" fontId="36" fillId="0" borderId="281" xfId="0" applyFont="1" applyBorder="1" applyAlignment="1" applyProtection="1">
      <alignment vertical="center" shrinkToFit="1"/>
      <protection locked="0"/>
    </xf>
    <xf numFmtId="0" fontId="36" fillId="0" borderId="201" xfId="0" applyFont="1" applyBorder="1" applyAlignment="1" applyProtection="1">
      <alignment vertical="center" shrinkToFit="1"/>
      <protection locked="0"/>
    </xf>
    <xf numFmtId="0" fontId="36" fillId="0" borderId="213" xfId="40" applyFont="1" applyBorder="1" applyAlignment="1" applyProtection="1">
      <alignment horizontal="center" vertical="center"/>
      <protection locked="0"/>
    </xf>
    <xf numFmtId="0" fontId="36" fillId="24" borderId="311" xfId="40" applyFont="1" applyFill="1" applyBorder="1" applyAlignment="1">
      <alignment horizontal="center"/>
    </xf>
    <xf numFmtId="0" fontId="36" fillId="0" borderId="282" xfId="0" applyFont="1" applyBorder="1" applyAlignment="1" applyProtection="1">
      <alignment vertical="center" shrinkToFit="1"/>
      <protection locked="0"/>
    </xf>
    <xf numFmtId="1" fontId="43" fillId="0" borderId="305" xfId="40" applyNumberFormat="1" applyFont="1" applyBorder="1" applyAlignment="1">
      <alignment horizontal="center"/>
    </xf>
    <xf numFmtId="1" fontId="43" fillId="0" borderId="214" xfId="40" applyNumberFormat="1" applyFont="1" applyBorder="1" applyAlignment="1">
      <alignment horizontal="center"/>
    </xf>
    <xf numFmtId="0" fontId="43" fillId="0" borderId="305" xfId="39" applyFont="1" applyBorder="1" applyAlignment="1" applyProtection="1">
      <alignment horizontal="center"/>
      <protection locked="0"/>
    </xf>
    <xf numFmtId="0" fontId="43" fillId="0" borderId="280" xfId="39" applyFont="1" applyBorder="1" applyAlignment="1" applyProtection="1">
      <alignment horizontal="center"/>
      <protection locked="0"/>
    </xf>
    <xf numFmtId="0" fontId="43" fillId="0" borderId="312" xfId="39" applyFont="1" applyBorder="1" applyAlignment="1" applyProtection="1">
      <alignment horizontal="center"/>
      <protection locked="0"/>
    </xf>
    <xf numFmtId="0" fontId="43" fillId="0" borderId="309" xfId="39" applyFont="1" applyBorder="1" applyAlignment="1" applyProtection="1">
      <alignment horizontal="center"/>
      <protection locked="0"/>
    </xf>
    <xf numFmtId="1" fontId="43" fillId="26" borderId="305" xfId="40" applyNumberFormat="1" applyFont="1" applyFill="1" applyBorder="1" applyAlignment="1">
      <alignment horizontal="center"/>
    </xf>
    <xf numFmtId="1" fontId="43" fillId="26" borderId="214" xfId="40" applyNumberFormat="1" applyFont="1" applyFill="1" applyBorder="1" applyAlignment="1">
      <alignment horizontal="center"/>
    </xf>
    <xf numFmtId="1" fontId="43" fillId="26" borderId="313" xfId="40" applyNumberFormat="1" applyFont="1" applyFill="1" applyBorder="1" applyAlignment="1">
      <alignment horizontal="center" vertical="center" shrinkToFit="1"/>
    </xf>
    <xf numFmtId="0" fontId="36" fillId="0" borderId="211" xfId="40" applyFont="1" applyBorder="1"/>
    <xf numFmtId="1" fontId="43" fillId="26" borderId="209" xfId="40" applyNumberFormat="1" applyFont="1" applyFill="1" applyBorder="1" applyAlignment="1">
      <alignment horizontal="center" vertical="center" shrinkToFit="1"/>
    </xf>
    <xf numFmtId="0" fontId="36" fillId="24" borderId="314" xfId="40" applyFont="1" applyFill="1" applyBorder="1" applyAlignment="1">
      <alignment horizontal="center"/>
    </xf>
    <xf numFmtId="0" fontId="36" fillId="0" borderId="208" xfId="40" applyFont="1" applyBorder="1" applyAlignment="1" applyProtection="1">
      <alignment horizontal="left" vertical="center"/>
      <protection locked="0"/>
    </xf>
    <xf numFmtId="0" fontId="36" fillId="25" borderId="314" xfId="40" applyFont="1" applyFill="1" applyBorder="1" applyAlignment="1" applyProtection="1">
      <alignment horizontal="center" vertical="center"/>
      <protection locked="0"/>
    </xf>
    <xf numFmtId="0" fontId="36" fillId="0" borderId="60" xfId="40" applyFont="1" applyBorder="1" applyAlignment="1" applyProtection="1">
      <alignment horizontal="center" vertical="center"/>
      <protection locked="0"/>
    </xf>
    <xf numFmtId="0" fontId="36" fillId="24" borderId="199" xfId="40" applyFont="1" applyFill="1" applyBorder="1" applyAlignment="1">
      <alignment horizontal="center"/>
    </xf>
    <xf numFmtId="0" fontId="36" fillId="0" borderId="198" xfId="0" applyFont="1" applyBorder="1" applyAlignment="1" applyProtection="1">
      <alignment vertical="center" shrinkToFit="1"/>
      <protection locked="0"/>
    </xf>
    <xf numFmtId="1" fontId="43" fillId="0" borderId="145" xfId="40" applyNumberFormat="1" applyFont="1" applyBorder="1" applyAlignment="1">
      <alignment horizontal="center"/>
    </xf>
    <xf numFmtId="1" fontId="43" fillId="0" borderId="315" xfId="40" applyNumberFormat="1" applyFont="1" applyBorder="1" applyAlignment="1">
      <alignment horizontal="center"/>
    </xf>
    <xf numFmtId="0" fontId="43" fillId="0" borderId="145" xfId="39" applyFont="1" applyBorder="1" applyAlignment="1" applyProtection="1">
      <alignment horizontal="center"/>
      <protection locked="0"/>
    </xf>
    <xf numFmtId="0" fontId="43" fillId="0" borderId="199" xfId="39" applyFont="1" applyBorder="1" applyAlignment="1" applyProtection="1">
      <alignment horizontal="center"/>
      <protection locked="0"/>
    </xf>
    <xf numFmtId="0" fontId="43" fillId="0" borderId="316" xfId="39" applyFont="1" applyBorder="1" applyAlignment="1" applyProtection="1">
      <alignment horizontal="center"/>
      <protection locked="0"/>
    </xf>
    <xf numFmtId="0" fontId="43" fillId="0" borderId="317" xfId="39" applyFont="1" applyBorder="1" applyAlignment="1" applyProtection="1">
      <alignment horizontal="center"/>
      <protection locked="0"/>
    </xf>
    <xf numFmtId="1" fontId="43" fillId="26" borderId="145" xfId="40" applyNumberFormat="1" applyFont="1" applyFill="1" applyBorder="1" applyAlignment="1">
      <alignment horizontal="center"/>
    </xf>
    <xf numFmtId="1" fontId="43" fillId="26" borderId="315" xfId="40" applyNumberFormat="1" applyFont="1" applyFill="1" applyBorder="1" applyAlignment="1">
      <alignment horizontal="center"/>
    </xf>
    <xf numFmtId="1" fontId="43" fillId="26" borderId="318" xfId="40" applyNumberFormat="1" applyFont="1" applyFill="1" applyBorder="1" applyAlignment="1">
      <alignment horizontal="center" vertical="center" shrinkToFit="1"/>
    </xf>
    <xf numFmtId="0" fontId="36" fillId="0" borderId="276" xfId="40" applyFont="1" applyBorder="1"/>
    <xf numFmtId="0" fontId="37" fillId="31" borderId="277" xfId="40" applyFont="1" applyFill="1" applyBorder="1" applyAlignment="1">
      <alignment horizontal="left" vertical="center" wrapText="1"/>
    </xf>
    <xf numFmtId="0" fontId="37" fillId="31" borderId="273" xfId="40" applyFont="1" applyFill="1" applyBorder="1" applyAlignment="1">
      <alignment horizontal="center"/>
    </xf>
    <xf numFmtId="0" fontId="37" fillId="32" borderId="111" xfId="40" applyFont="1" applyFill="1" applyBorder="1" applyAlignment="1">
      <alignment horizontal="center" vertical="center"/>
    </xf>
    <xf numFmtId="0" fontId="37" fillId="0" borderId="10" xfId="40" applyFont="1" applyBorder="1"/>
    <xf numFmtId="0" fontId="24" fillId="0" borderId="0" xfId="0" applyFont="1"/>
    <xf numFmtId="0" fontId="37" fillId="24" borderId="26" xfId="41" applyFont="1" applyFill="1" applyBorder="1" applyAlignment="1">
      <alignment horizontal="left"/>
    </xf>
    <xf numFmtId="0" fontId="37" fillId="24" borderId="27" xfId="41" applyFont="1" applyFill="1" applyBorder="1"/>
    <xf numFmtId="0" fontId="37" fillId="26" borderId="279" xfId="40" applyFont="1" applyFill="1" applyBorder="1" applyAlignment="1">
      <alignment horizontal="left"/>
    </xf>
    <xf numFmtId="0" fontId="37" fillId="26" borderId="199" xfId="40" applyFont="1" applyFill="1" applyBorder="1"/>
    <xf numFmtId="0" fontId="37" fillId="26" borderId="70" xfId="40" applyFont="1" applyFill="1" applyBorder="1" applyAlignment="1">
      <alignment horizontal="center"/>
    </xf>
    <xf numFmtId="1" fontId="37" fillId="24" borderId="276" xfId="41" applyNumberFormat="1" applyFont="1" applyFill="1" applyBorder="1" applyAlignment="1">
      <alignment horizontal="center"/>
    </xf>
    <xf numFmtId="0" fontId="37" fillId="24" borderId="60" xfId="41" applyFont="1" applyFill="1" applyBorder="1" applyAlignment="1">
      <alignment horizontal="center"/>
    </xf>
    <xf numFmtId="1" fontId="37" fillId="24" borderId="25" xfId="41" applyNumberFormat="1" applyFont="1" applyFill="1" applyBorder="1" applyAlignment="1">
      <alignment horizontal="center"/>
    </xf>
    <xf numFmtId="0" fontId="43" fillId="38" borderId="10" xfId="41" applyFont="1" applyFill="1" applyBorder="1"/>
    <xf numFmtId="1" fontId="43" fillId="0" borderId="206" xfId="40" applyNumberFormat="1" applyFont="1" applyBorder="1" applyAlignment="1" applyProtection="1">
      <alignment horizontal="center"/>
      <protection locked="0"/>
    </xf>
    <xf numFmtId="1" fontId="43" fillId="26" borderId="188" xfId="40" applyNumberFormat="1" applyFont="1" applyFill="1" applyBorder="1" applyAlignment="1">
      <alignment horizontal="center"/>
    </xf>
    <xf numFmtId="0" fontId="43" fillId="24" borderId="141" xfId="41" applyFont="1" applyFill="1" applyBorder="1" applyAlignment="1">
      <alignment horizontal="center"/>
    </xf>
    <xf numFmtId="0" fontId="38" fillId="24" borderId="25" xfId="41" applyFont="1" applyFill="1" applyBorder="1"/>
    <xf numFmtId="0" fontId="37" fillId="24" borderId="26" xfId="41" applyFont="1" applyFill="1" applyBorder="1" applyAlignment="1">
      <alignment horizontal="left" vertical="center" wrapText="1"/>
    </xf>
    <xf numFmtId="0" fontId="37" fillId="24" borderId="27" xfId="41" applyFont="1" applyFill="1" applyBorder="1" applyAlignment="1">
      <alignment horizontal="center"/>
    </xf>
    <xf numFmtId="0" fontId="38" fillId="24" borderId="141" xfId="41" applyFont="1" applyFill="1" applyBorder="1" applyAlignment="1">
      <alignment horizontal="center"/>
    </xf>
    <xf numFmtId="0" fontId="38" fillId="24" borderId="27" xfId="41" applyFont="1" applyFill="1" applyBorder="1" applyAlignment="1">
      <alignment horizontal="center"/>
    </xf>
    <xf numFmtId="1" fontId="50" fillId="24" borderId="50" xfId="41" applyNumberFormat="1" applyFont="1" applyFill="1" applyBorder="1" applyAlignment="1">
      <alignment horizontal="center"/>
    </xf>
    <xf numFmtId="0" fontId="37" fillId="24" borderId="54" xfId="41" applyFont="1" applyFill="1" applyBorder="1" applyAlignment="1">
      <alignment horizontal="center"/>
    </xf>
    <xf numFmtId="0" fontId="36" fillId="0" borderId="71" xfId="41" applyFont="1" applyBorder="1" applyAlignment="1" applyProtection="1">
      <alignment horizontal="center" vertical="center"/>
      <protection locked="0"/>
    </xf>
    <xf numFmtId="0" fontId="36" fillId="26" borderId="116" xfId="0" applyFont="1" applyFill="1" applyBorder="1" applyAlignment="1">
      <alignment horizontal="center" vertical="center" wrapText="1"/>
    </xf>
    <xf numFmtId="0" fontId="36" fillId="26" borderId="117" xfId="40" applyFont="1" applyFill="1" applyBorder="1"/>
    <xf numFmtId="1" fontId="36" fillId="0" borderId="87" xfId="40" applyNumberFormat="1" applyFont="1" applyBorder="1" applyAlignment="1" applyProtection="1">
      <alignment horizontal="center"/>
      <protection locked="0"/>
    </xf>
    <xf numFmtId="0" fontId="36" fillId="0" borderId="87" xfId="40" applyFont="1" applyBorder="1" applyAlignment="1" applyProtection="1">
      <alignment horizontal="center"/>
      <protection locked="0"/>
    </xf>
    <xf numFmtId="0" fontId="36" fillId="0" borderId="157" xfId="40" applyFont="1" applyBorder="1" applyAlignment="1" applyProtection="1">
      <alignment horizontal="center"/>
      <protection locked="0"/>
    </xf>
    <xf numFmtId="0" fontId="36" fillId="0" borderId="309" xfId="40" applyFont="1" applyBorder="1" applyAlignment="1" applyProtection="1">
      <alignment horizontal="center"/>
      <protection locked="0"/>
    </xf>
    <xf numFmtId="1" fontId="36" fillId="0" borderId="305" xfId="40" applyNumberFormat="1" applyFont="1" applyBorder="1" applyAlignment="1" applyProtection="1">
      <alignment horizontal="center"/>
      <protection locked="0"/>
    </xf>
    <xf numFmtId="0" fontId="36" fillId="0" borderId="310" xfId="40" applyFont="1" applyBorder="1" applyAlignment="1" applyProtection="1">
      <alignment horizontal="center"/>
      <protection locked="0"/>
    </xf>
    <xf numFmtId="0" fontId="36" fillId="0" borderId="215" xfId="40" applyFont="1" applyBorder="1" applyAlignment="1" applyProtection="1">
      <alignment horizontal="center"/>
      <protection locked="0"/>
    </xf>
    <xf numFmtId="1" fontId="36" fillId="24" borderId="209" xfId="41" applyNumberFormat="1" applyFont="1" applyFill="1" applyBorder="1" applyAlignment="1">
      <alignment horizontal="center"/>
    </xf>
    <xf numFmtId="0" fontId="36" fillId="24" borderId="209" xfId="41" applyFont="1" applyFill="1" applyBorder="1" applyAlignment="1">
      <alignment horizontal="center"/>
    </xf>
    <xf numFmtId="1" fontId="36" fillId="24" borderId="28" xfId="41" applyNumberFormat="1" applyFont="1" applyFill="1" applyBorder="1" applyAlignment="1">
      <alignment horizontal="center"/>
    </xf>
    <xf numFmtId="0" fontId="36" fillId="0" borderId="57" xfId="41" applyFont="1" applyBorder="1" applyAlignment="1" applyProtection="1">
      <alignment horizontal="center"/>
      <protection locked="0"/>
    </xf>
    <xf numFmtId="0" fontId="36" fillId="26" borderId="87" xfId="40" applyFont="1" applyFill="1" applyBorder="1" applyAlignment="1">
      <alignment horizontal="center"/>
    </xf>
    <xf numFmtId="0" fontId="36" fillId="26" borderId="154" xfId="40" applyFont="1" applyFill="1" applyBorder="1"/>
    <xf numFmtId="0" fontId="36" fillId="0" borderId="88" xfId="40" applyFont="1" applyBorder="1" applyAlignment="1" applyProtection="1">
      <alignment horizontal="center"/>
      <protection locked="0"/>
    </xf>
    <xf numFmtId="1" fontId="36" fillId="0" borderId="108" xfId="40" applyNumberFormat="1" applyFont="1" applyBorder="1" applyAlignment="1" applyProtection="1">
      <alignment horizontal="center"/>
      <protection locked="0"/>
    </xf>
    <xf numFmtId="0" fontId="36" fillId="24" borderId="208" xfId="41" applyFont="1" applyFill="1" applyBorder="1"/>
    <xf numFmtId="1" fontId="36" fillId="0" borderId="298" xfId="40" applyNumberFormat="1" applyFont="1" applyBorder="1" applyAlignment="1" applyProtection="1">
      <alignment horizontal="center"/>
      <protection locked="0"/>
    </xf>
    <xf numFmtId="1" fontId="36" fillId="24" borderId="208" xfId="41" applyNumberFormat="1" applyFont="1" applyFill="1" applyBorder="1" applyAlignment="1">
      <alignment horizontal="center"/>
    </xf>
    <xf numFmtId="0" fontId="36" fillId="24" borderId="208" xfId="41" applyFont="1" applyFill="1" applyBorder="1" applyAlignment="1">
      <alignment horizontal="center"/>
    </xf>
    <xf numFmtId="0" fontId="40" fillId="24" borderId="211" xfId="41" applyFont="1" applyFill="1" applyBorder="1" applyAlignment="1">
      <alignment horizontal="center"/>
    </xf>
    <xf numFmtId="0" fontId="40" fillId="0" borderId="301" xfId="40" applyFont="1" applyBorder="1"/>
    <xf numFmtId="0" fontId="40" fillId="0" borderId="303" xfId="40" applyFont="1" applyBorder="1" applyAlignment="1">
      <alignment horizontal="center"/>
    </xf>
    <xf numFmtId="1" fontId="37" fillId="37" borderId="133" xfId="41" applyNumberFormat="1" applyFont="1" applyFill="1" applyBorder="1" applyAlignment="1">
      <alignment horizontal="center"/>
    </xf>
    <xf numFmtId="0" fontId="43" fillId="24" borderId="134" xfId="41" applyFont="1" applyFill="1" applyBorder="1"/>
    <xf numFmtId="0" fontId="37" fillId="24" borderId="135" xfId="41" applyFont="1" applyFill="1" applyBorder="1"/>
    <xf numFmtId="0" fontId="37" fillId="24" borderId="169" xfId="41" applyFont="1" applyFill="1" applyBorder="1"/>
    <xf numFmtId="1" fontId="41" fillId="24" borderId="168" xfId="41" applyNumberFormat="1" applyFont="1" applyFill="1" applyBorder="1" applyAlignment="1">
      <alignment horizontal="center"/>
    </xf>
    <xf numFmtId="1" fontId="37" fillId="24" borderId="98" xfId="41" applyNumberFormat="1" applyFont="1" applyFill="1" applyBorder="1" applyAlignment="1">
      <alignment horizontal="center"/>
    </xf>
    <xf numFmtId="0" fontId="43" fillId="26" borderId="92" xfId="40" applyFont="1" applyFill="1" applyBorder="1"/>
    <xf numFmtId="0" fontId="37" fillId="26" borderId="125" xfId="40" applyFont="1" applyFill="1" applyBorder="1" applyAlignment="1">
      <alignment horizontal="center"/>
    </xf>
    <xf numFmtId="1" fontId="37" fillId="24" borderId="17" xfId="41" applyNumberFormat="1" applyFont="1" applyFill="1" applyBorder="1" applyAlignment="1">
      <alignment horizontal="center"/>
    </xf>
    <xf numFmtId="0" fontId="37" fillId="24" borderId="132" xfId="41" applyFont="1" applyFill="1" applyBorder="1" applyAlignment="1">
      <alignment horizontal="center"/>
    </xf>
    <xf numFmtId="1" fontId="37" fillId="24" borderId="23" xfId="41" applyNumberFormat="1" applyFont="1" applyFill="1" applyBorder="1" applyAlignment="1">
      <alignment horizontal="center"/>
    </xf>
    <xf numFmtId="0" fontId="37" fillId="34" borderId="141" xfId="41" applyFont="1" applyFill="1" applyBorder="1" applyAlignment="1">
      <alignment horizontal="center"/>
    </xf>
    <xf numFmtId="1" fontId="37" fillId="37" borderId="26" xfId="41" applyNumberFormat="1" applyFont="1" applyFill="1" applyBorder="1" applyAlignment="1">
      <alignment horizontal="center"/>
    </xf>
    <xf numFmtId="1" fontId="37" fillId="37" borderId="52" xfId="41" applyNumberFormat="1" applyFont="1" applyFill="1" applyBorder="1" applyAlignment="1">
      <alignment horizontal="center"/>
    </xf>
    <xf numFmtId="0" fontId="43" fillId="24" borderId="25" xfId="41" applyFont="1" applyFill="1" applyBorder="1"/>
    <xf numFmtId="1" fontId="41" fillId="24" borderId="27" xfId="41" applyNumberFormat="1" applyFont="1" applyFill="1" applyBorder="1" applyAlignment="1">
      <alignment horizontal="center"/>
    </xf>
    <xf numFmtId="1" fontId="43" fillId="24" borderId="284" xfId="41" applyNumberFormat="1" applyFont="1" applyFill="1" applyBorder="1" applyAlignment="1">
      <alignment horizontal="center"/>
    </xf>
    <xf numFmtId="1" fontId="43" fillId="24" borderId="285" xfId="41" applyNumberFormat="1" applyFont="1" applyFill="1" applyBorder="1" applyAlignment="1">
      <alignment horizontal="center"/>
    </xf>
    <xf numFmtId="0" fontId="43" fillId="24" borderId="286" xfId="41" applyFont="1" applyFill="1" applyBorder="1" applyAlignment="1">
      <alignment horizontal="center"/>
    </xf>
    <xf numFmtId="0" fontId="43" fillId="0" borderId="0" xfId="0" applyFont="1"/>
    <xf numFmtId="1" fontId="41" fillId="24" borderId="162" xfId="41" applyNumberFormat="1" applyFont="1" applyFill="1" applyBorder="1" applyAlignment="1">
      <alignment horizontal="center"/>
    </xf>
    <xf numFmtId="1" fontId="43" fillId="24" borderId="162" xfId="41" applyNumberFormat="1" applyFont="1" applyFill="1" applyBorder="1" applyAlignment="1">
      <alignment horizontal="center"/>
    </xf>
    <xf numFmtId="0" fontId="43" fillId="24" borderId="163" xfId="41" applyFont="1" applyFill="1" applyBorder="1" applyAlignment="1">
      <alignment horizontal="center"/>
    </xf>
    <xf numFmtId="0" fontId="43" fillId="24" borderId="162" xfId="41" applyFont="1" applyFill="1" applyBorder="1" applyAlignment="1">
      <alignment horizontal="center"/>
    </xf>
    <xf numFmtId="1" fontId="43" fillId="24" borderId="16" xfId="41" applyNumberFormat="1" applyFont="1" applyFill="1" applyBorder="1" applyAlignment="1">
      <alignment horizontal="center"/>
    </xf>
    <xf numFmtId="1" fontId="43" fillId="24" borderId="287" xfId="41" applyNumberFormat="1" applyFont="1" applyFill="1" applyBorder="1" applyAlignment="1">
      <alignment horizontal="center"/>
    </xf>
    <xf numFmtId="1" fontId="43" fillId="24" borderId="17" xfId="41" applyNumberFormat="1" applyFont="1" applyFill="1" applyBorder="1" applyAlignment="1">
      <alignment horizontal="center"/>
    </xf>
    <xf numFmtId="0" fontId="43" fillId="24" borderId="42" xfId="41" applyFont="1" applyFill="1" applyBorder="1" applyAlignment="1">
      <alignment horizontal="center"/>
    </xf>
    <xf numFmtId="0" fontId="36" fillId="0" borderId="227" xfId="40" applyFont="1" applyBorder="1"/>
    <xf numFmtId="1" fontId="36" fillId="0" borderId="144" xfId="40" applyNumberFormat="1" applyFont="1" applyBorder="1" applyAlignment="1" applyProtection="1">
      <alignment horizontal="center"/>
      <protection locked="0"/>
    </xf>
    <xf numFmtId="0" fontId="36" fillId="0" borderId="10" xfId="40" applyFont="1" applyBorder="1" applyAlignment="1" applyProtection="1">
      <alignment horizontal="center"/>
      <protection locked="0"/>
    </xf>
    <xf numFmtId="0" fontId="36" fillId="24" borderId="28" xfId="41" applyFont="1" applyFill="1" applyBorder="1"/>
    <xf numFmtId="0" fontId="36" fillId="0" borderId="309" xfId="40" applyFont="1" applyBorder="1"/>
    <xf numFmtId="1" fontId="36" fillId="0" borderId="214" xfId="40" applyNumberFormat="1" applyFont="1" applyBorder="1" applyAlignment="1" applyProtection="1">
      <alignment horizontal="center"/>
      <protection locked="0"/>
    </xf>
    <xf numFmtId="0" fontId="36" fillId="0" borderId="214" xfId="40" applyFont="1" applyBorder="1" applyAlignment="1" applyProtection="1">
      <alignment horizontal="center"/>
      <protection locked="0"/>
    </xf>
    <xf numFmtId="1" fontId="36" fillId="0" borderId="25" xfId="40" applyNumberFormat="1" applyFont="1" applyBorder="1" applyAlignment="1" applyProtection="1">
      <alignment horizontal="center"/>
      <protection locked="0"/>
    </xf>
    <xf numFmtId="0" fontId="36" fillId="0" borderId="25" xfId="40" applyFont="1" applyBorder="1" applyAlignment="1" applyProtection="1">
      <alignment horizontal="center"/>
      <protection locked="0"/>
    </xf>
    <xf numFmtId="0" fontId="36" fillId="0" borderId="283" xfId="40" applyFont="1" applyBorder="1" applyAlignment="1" applyProtection="1">
      <alignment horizontal="center"/>
      <protection locked="0"/>
    </xf>
    <xf numFmtId="0" fontId="37" fillId="25" borderId="47" xfId="48" applyFont="1" applyFill="1" applyBorder="1" applyAlignment="1">
      <alignment horizontal="center" vertical="center" wrapText="1"/>
    </xf>
    <xf numFmtId="0" fontId="37" fillId="25" borderId="199" xfId="41" applyFont="1" applyFill="1" applyBorder="1"/>
    <xf numFmtId="0" fontId="37" fillId="25" borderId="198" xfId="41" applyFont="1" applyFill="1" applyBorder="1"/>
    <xf numFmtId="0" fontId="37" fillId="25" borderId="200" xfId="41" applyFont="1" applyFill="1" applyBorder="1"/>
    <xf numFmtId="0" fontId="37" fillId="0" borderId="0" xfId="0" applyFont="1"/>
    <xf numFmtId="1" fontId="24" fillId="25" borderId="59" xfId="41" applyNumberFormat="1" applyFont="1" applyFill="1" applyBorder="1" applyAlignment="1">
      <alignment horizontal="center" vertical="center"/>
    </xf>
    <xf numFmtId="0" fontId="36" fillId="24" borderId="39" xfId="41" applyFont="1" applyFill="1" applyBorder="1"/>
    <xf numFmtId="1" fontId="36" fillId="26" borderId="150" xfId="40" applyNumberFormat="1" applyFont="1" applyFill="1" applyBorder="1" applyAlignment="1">
      <alignment horizontal="center"/>
    </xf>
    <xf numFmtId="1" fontId="36" fillId="26" borderId="81" xfId="40" applyNumberFormat="1" applyFont="1" applyFill="1" applyBorder="1" applyAlignment="1">
      <alignment horizontal="center"/>
    </xf>
    <xf numFmtId="1" fontId="36" fillId="26" borderId="140" xfId="40" applyNumberFormat="1" applyFont="1" applyFill="1" applyBorder="1" applyAlignment="1">
      <alignment horizontal="center"/>
    </xf>
    <xf numFmtId="0" fontId="36" fillId="24" borderId="33" xfId="41" applyFont="1" applyFill="1" applyBorder="1"/>
    <xf numFmtId="1" fontId="36" fillId="26" borderId="148" xfId="40" applyNumberFormat="1" applyFont="1" applyFill="1" applyBorder="1" applyAlignment="1">
      <alignment horizontal="center"/>
    </xf>
    <xf numFmtId="1" fontId="36" fillId="26" borderId="101" xfId="40" applyNumberFormat="1" applyFont="1" applyFill="1" applyBorder="1" applyAlignment="1">
      <alignment horizontal="center"/>
    </xf>
    <xf numFmtId="1" fontId="36" fillId="26" borderId="28" xfId="40" applyNumberFormat="1" applyFont="1" applyFill="1" applyBorder="1" applyAlignment="1">
      <alignment horizontal="center"/>
    </xf>
    <xf numFmtId="0" fontId="36" fillId="26" borderId="86" xfId="40" applyFont="1" applyFill="1" applyBorder="1"/>
    <xf numFmtId="1" fontId="36" fillId="26" borderId="149" xfId="40" applyNumberFormat="1" applyFont="1" applyFill="1" applyBorder="1" applyAlignment="1">
      <alignment horizontal="center"/>
    </xf>
    <xf numFmtId="1" fontId="36" fillId="26" borderId="125" xfId="40" applyNumberFormat="1" applyFont="1" applyFill="1" applyBorder="1" applyAlignment="1">
      <alignment horizontal="center"/>
    </xf>
    <xf numFmtId="1" fontId="36" fillId="26" borderId="126" xfId="40" applyNumberFormat="1" applyFont="1" applyFill="1" applyBorder="1" applyAlignment="1">
      <alignment horizontal="center"/>
    </xf>
    <xf numFmtId="0" fontId="37" fillId="26" borderId="246" xfId="40" applyFont="1" applyFill="1" applyBorder="1"/>
    <xf numFmtId="1" fontId="37" fillId="26" borderId="242" xfId="40" applyNumberFormat="1" applyFont="1" applyFill="1" applyBorder="1" applyAlignment="1">
      <alignment horizontal="center"/>
    </xf>
    <xf numFmtId="1" fontId="37" fillId="26" borderId="243" xfId="40" applyNumberFormat="1" applyFont="1" applyFill="1" applyBorder="1" applyAlignment="1">
      <alignment horizontal="center"/>
    </xf>
    <xf numFmtId="1" fontId="37" fillId="26" borderId="244" xfId="40" applyNumberFormat="1" applyFont="1" applyFill="1" applyBorder="1" applyAlignment="1">
      <alignment horizontal="center"/>
    </xf>
    <xf numFmtId="1" fontId="37" fillId="26" borderId="245" xfId="40" applyNumberFormat="1" applyFont="1" applyFill="1" applyBorder="1" applyAlignment="1">
      <alignment horizontal="center"/>
    </xf>
    <xf numFmtId="1" fontId="37" fillId="26" borderId="240" xfId="40" applyNumberFormat="1" applyFont="1" applyFill="1" applyBorder="1" applyAlignment="1">
      <alignment horizontal="center"/>
    </xf>
    <xf numFmtId="0" fontId="36" fillId="24" borderId="57" xfId="41" applyFont="1" applyFill="1" applyBorder="1" applyAlignment="1">
      <alignment horizontal="left"/>
    </xf>
    <xf numFmtId="0" fontId="36" fillId="24" borderId="20" xfId="41" applyFont="1" applyFill="1" applyBorder="1" applyAlignment="1">
      <alignment horizontal="center"/>
    </xf>
    <xf numFmtId="1" fontId="36" fillId="26" borderId="219" xfId="40" applyNumberFormat="1" applyFont="1" applyFill="1" applyBorder="1" applyAlignment="1">
      <alignment horizontal="center"/>
    </xf>
    <xf numFmtId="1" fontId="36" fillId="26" borderId="293" xfId="40" applyNumberFormat="1" applyFont="1" applyFill="1" applyBorder="1" applyAlignment="1">
      <alignment horizontal="center" vertical="center"/>
    </xf>
    <xf numFmtId="1" fontId="36" fillId="26" borderId="293" xfId="40" applyNumberFormat="1" applyFont="1" applyFill="1" applyBorder="1"/>
    <xf numFmtId="0" fontId="36" fillId="24" borderId="15" xfId="41" applyFont="1" applyFill="1" applyBorder="1" applyAlignment="1">
      <alignment horizontal="left"/>
    </xf>
    <xf numFmtId="1" fontId="36" fillId="26" borderId="73" xfId="40" applyNumberFormat="1" applyFont="1" applyFill="1" applyBorder="1" applyAlignment="1">
      <alignment horizontal="center"/>
    </xf>
    <xf numFmtId="1" fontId="40" fillId="0" borderId="203" xfId="40" applyNumberFormat="1" applyFont="1" applyFill="1" applyBorder="1" applyAlignment="1">
      <alignment horizontal="center"/>
    </xf>
    <xf numFmtId="1" fontId="40" fillId="0" borderId="202" xfId="40" applyNumberFormat="1" applyFont="1" applyFill="1" applyBorder="1" applyAlignment="1">
      <alignment horizontal="center"/>
    </xf>
    <xf numFmtId="0" fontId="40" fillId="0" borderId="203" xfId="39" applyFont="1" applyFill="1" applyBorder="1" applyAlignment="1" applyProtection="1">
      <alignment horizontal="center"/>
      <protection locked="0"/>
    </xf>
    <xf numFmtId="0" fontId="40" fillId="0" borderId="204" xfId="39" applyFont="1" applyFill="1" applyBorder="1" applyAlignment="1" applyProtection="1">
      <alignment horizontal="center"/>
      <protection locked="0"/>
    </xf>
    <xf numFmtId="0" fontId="40" fillId="0" borderId="205" xfId="39" applyFont="1" applyFill="1" applyBorder="1" applyAlignment="1" applyProtection="1">
      <alignment horizontal="center"/>
      <protection locked="0"/>
    </xf>
    <xf numFmtId="1" fontId="40" fillId="0" borderId="220" xfId="40" applyNumberFormat="1" applyFont="1" applyFill="1" applyBorder="1" applyAlignment="1">
      <alignment horizontal="center"/>
    </xf>
    <xf numFmtId="0" fontId="40" fillId="0" borderId="206" xfId="39" applyFont="1" applyFill="1" applyBorder="1" applyAlignment="1" applyProtection="1">
      <alignment horizontal="center"/>
      <protection locked="0"/>
    </xf>
    <xf numFmtId="0" fontId="40" fillId="0" borderId="0" xfId="0" applyFont="1" applyFill="1"/>
    <xf numFmtId="0" fontId="37" fillId="24" borderId="134" xfId="41" applyFont="1" applyFill="1" applyBorder="1"/>
    <xf numFmtId="0" fontId="60" fillId="0" borderId="10" xfId="40" applyFont="1" applyBorder="1"/>
    <xf numFmtId="1" fontId="37" fillId="24" borderId="158" xfId="41" applyNumberFormat="1" applyFont="1" applyFill="1" applyBorder="1" applyAlignment="1">
      <alignment horizontal="center"/>
    </xf>
    <xf numFmtId="0" fontId="36" fillId="0" borderId="39" xfId="40" applyFont="1" applyBorder="1" applyAlignment="1" applyProtection="1">
      <alignment horizontal="center"/>
      <protection locked="0"/>
    </xf>
    <xf numFmtId="0" fontId="40" fillId="0" borderId="210" xfId="39" applyFont="1" applyBorder="1" applyAlignment="1" applyProtection="1">
      <alignment horizontal="center"/>
      <protection locked="0"/>
    </xf>
    <xf numFmtId="1" fontId="40" fillId="0" borderId="217" xfId="40" applyNumberFormat="1" applyFont="1" applyBorder="1" applyAlignment="1">
      <alignment horizontal="center"/>
    </xf>
    <xf numFmtId="1" fontId="37" fillId="37" borderId="48" xfId="41" applyNumberFormat="1" applyFont="1" applyFill="1" applyBorder="1" applyAlignment="1">
      <alignment horizontal="center"/>
    </xf>
    <xf numFmtId="1" fontId="37" fillId="37" borderId="141" xfId="41" applyNumberFormat="1" applyFont="1" applyFill="1" applyBorder="1" applyAlignment="1">
      <alignment horizontal="center"/>
    </xf>
    <xf numFmtId="0" fontId="37" fillId="24" borderId="167" xfId="41" applyFont="1" applyFill="1" applyBorder="1"/>
    <xf numFmtId="0" fontId="37" fillId="24" borderId="0" xfId="41" applyFont="1" applyFill="1"/>
    <xf numFmtId="0" fontId="37" fillId="24" borderId="46" xfId="41" applyFont="1" applyFill="1" applyBorder="1" applyAlignment="1">
      <alignment horizontal="center"/>
    </xf>
    <xf numFmtId="0" fontId="37" fillId="24" borderId="16" xfId="41" applyFont="1" applyFill="1" applyBorder="1" applyAlignment="1">
      <alignment horizontal="center"/>
    </xf>
    <xf numFmtId="0" fontId="37" fillId="24" borderId="17" xfId="41" applyFont="1" applyFill="1" applyBorder="1" applyAlignment="1">
      <alignment horizontal="center"/>
    </xf>
    <xf numFmtId="0" fontId="37" fillId="24" borderId="250" xfId="41" applyFont="1" applyFill="1" applyBorder="1" applyAlignment="1">
      <alignment horizontal="center"/>
    </xf>
    <xf numFmtId="1" fontId="37" fillId="24" borderId="266" xfId="41" applyNumberFormat="1" applyFont="1" applyFill="1" applyBorder="1" applyAlignment="1">
      <alignment horizontal="center"/>
    </xf>
    <xf numFmtId="0" fontId="43" fillId="37" borderId="26" xfId="41" applyFont="1" applyFill="1" applyBorder="1" applyAlignment="1">
      <alignment horizontal="left"/>
    </xf>
    <xf numFmtId="0" fontId="43" fillId="37" borderId="27" xfId="41" applyFont="1" applyFill="1" applyBorder="1"/>
    <xf numFmtId="1" fontId="37" fillId="34" borderId="50" xfId="41" applyNumberFormat="1" applyFont="1" applyFill="1" applyBorder="1" applyAlignment="1">
      <alignment horizontal="center"/>
    </xf>
    <xf numFmtId="0" fontId="37" fillId="34" borderId="49" xfId="41" applyFont="1" applyFill="1" applyBorder="1" applyAlignment="1">
      <alignment horizontal="center"/>
    </xf>
    <xf numFmtId="0" fontId="37" fillId="34" borderId="66" xfId="41" applyFont="1" applyFill="1" applyBorder="1" applyAlignment="1">
      <alignment horizontal="center"/>
    </xf>
    <xf numFmtId="0" fontId="37" fillId="34" borderId="174" xfId="41" applyFont="1" applyFill="1" applyBorder="1" applyAlignment="1">
      <alignment horizontal="center"/>
    </xf>
    <xf numFmtId="0" fontId="37" fillId="34" borderId="60" xfId="41" applyFont="1" applyFill="1" applyBorder="1" applyAlignment="1">
      <alignment horizontal="center"/>
    </xf>
    <xf numFmtId="1" fontId="24" fillId="26" borderId="294" xfId="40" applyNumberFormat="1" applyFont="1" applyFill="1" applyBorder="1" applyAlignment="1">
      <alignment horizontal="center" vertical="center"/>
    </xf>
    <xf numFmtId="0" fontId="27" fillId="26" borderId="122" xfId="40" applyFont="1" applyFill="1" applyBorder="1" applyAlignment="1">
      <alignment horizontal="left" vertical="center" wrapText="1"/>
    </xf>
    <xf numFmtId="0" fontId="43" fillId="26" borderId="225" xfId="40" applyFont="1" applyFill="1" applyBorder="1" applyAlignment="1">
      <alignment horizontal="center" vertical="center"/>
    </xf>
    <xf numFmtId="0" fontId="43" fillId="24" borderId="161" xfId="41" applyFont="1" applyFill="1" applyBorder="1" applyAlignment="1">
      <alignment horizontal="center" vertical="center"/>
    </xf>
    <xf numFmtId="0" fontId="4" fillId="0" borderId="209" xfId="0" applyFont="1" applyBorder="1"/>
    <xf numFmtId="1" fontId="36" fillId="35" borderId="203" xfId="40" applyNumberFormat="1" applyFont="1" applyFill="1" applyBorder="1" applyAlignment="1">
      <alignment horizontal="center"/>
    </xf>
    <xf numFmtId="0" fontId="36" fillId="35" borderId="205" xfId="39" applyFont="1" applyFill="1" applyBorder="1" applyAlignment="1" applyProtection="1">
      <alignment horizontal="center"/>
      <protection locked="0"/>
    </xf>
    <xf numFmtId="0" fontId="36" fillId="35" borderId="210" xfId="39" applyFont="1" applyFill="1" applyBorder="1" applyAlignment="1" applyProtection="1">
      <alignment horizontal="center"/>
      <protection locked="0"/>
    </xf>
    <xf numFmtId="0" fontId="36" fillId="35" borderId="208" xfId="40" applyFont="1" applyFill="1" applyBorder="1"/>
    <xf numFmtId="0" fontId="4" fillId="35" borderId="0" xfId="0" applyFont="1" applyFill="1"/>
    <xf numFmtId="1" fontId="36" fillId="36" borderId="100" xfId="40" applyNumberFormat="1" applyFont="1" applyFill="1" applyBorder="1" applyAlignment="1">
      <alignment horizontal="center"/>
    </xf>
    <xf numFmtId="0" fontId="36" fillId="0" borderId="144" xfId="40" applyFont="1" applyBorder="1"/>
    <xf numFmtId="0" fontId="36" fillId="0" borderId="165" xfId="40" applyFont="1" applyBorder="1"/>
    <xf numFmtId="0" fontId="36" fillId="0" borderId="101" xfId="39" applyFont="1" applyBorder="1" applyAlignment="1" applyProtection="1">
      <alignment horizontal="center"/>
      <protection locked="0"/>
    </xf>
    <xf numFmtId="1" fontId="36" fillId="35" borderId="118" xfId="40" applyNumberFormat="1" applyFont="1" applyFill="1" applyBorder="1" applyAlignment="1">
      <alignment horizontal="center"/>
    </xf>
    <xf numFmtId="0" fontId="40" fillId="35" borderId="85" xfId="39" applyFont="1" applyFill="1" applyBorder="1" applyAlignment="1" applyProtection="1">
      <alignment horizontal="center"/>
      <protection locked="0"/>
    </xf>
    <xf numFmtId="0" fontId="40" fillId="35" borderId="139" xfId="39" applyFont="1" applyFill="1" applyBorder="1" applyAlignment="1" applyProtection="1">
      <alignment horizontal="center"/>
      <protection locked="0"/>
    </xf>
    <xf numFmtId="0" fontId="36" fillId="35" borderId="22" xfId="40" applyFont="1" applyFill="1" applyBorder="1"/>
    <xf numFmtId="1" fontId="36" fillId="26" borderId="85" xfId="40" applyNumberFormat="1" applyFont="1" applyFill="1" applyBorder="1" applyAlignment="1">
      <alignment horizontal="center" vertical="center"/>
    </xf>
    <xf numFmtId="1" fontId="36" fillId="26" borderId="100" xfId="40" applyNumberFormat="1" applyFont="1" applyFill="1" applyBorder="1" applyAlignment="1">
      <alignment horizontal="center" vertical="center"/>
    </xf>
    <xf numFmtId="0" fontId="36" fillId="0" borderId="300" xfId="40" applyFont="1" applyBorder="1" applyAlignment="1" applyProtection="1">
      <alignment horizontal="left"/>
      <protection locked="0"/>
    </xf>
    <xf numFmtId="0" fontId="36" fillId="0" borderId="249" xfId="40" applyFont="1" applyBorder="1" applyAlignment="1">
      <alignment horizontal="center"/>
    </xf>
    <xf numFmtId="0" fontId="36" fillId="0" borderId="70" xfId="40" applyFont="1" applyBorder="1"/>
    <xf numFmtId="0" fontId="36" fillId="0" borderId="307" xfId="40" applyFont="1" applyBorder="1" applyAlignment="1">
      <alignment horizontal="center"/>
    </xf>
    <xf numFmtId="0" fontId="36" fillId="0" borderId="302" xfId="40" applyFont="1" applyBorder="1"/>
    <xf numFmtId="0" fontId="36" fillId="35" borderId="83" xfId="0" applyFont="1" applyFill="1" applyBorder="1" applyAlignment="1" applyProtection="1">
      <alignment vertical="center" shrinkToFit="1"/>
      <protection locked="0"/>
    </xf>
    <xf numFmtId="0" fontId="43" fillId="35" borderId="204" xfId="39" applyFont="1" applyFill="1" applyBorder="1" applyAlignment="1" applyProtection="1">
      <alignment horizontal="center"/>
      <protection locked="0"/>
    </xf>
    <xf numFmtId="1" fontId="63" fillId="37" borderId="47" xfId="41" applyNumberFormat="1" applyFont="1" applyFill="1" applyBorder="1"/>
    <xf numFmtId="1" fontId="64" fillId="37" borderId="27" xfId="41" applyNumberFormat="1" applyFont="1" applyFill="1" applyBorder="1" applyAlignment="1">
      <alignment horizontal="center"/>
    </xf>
    <xf numFmtId="1" fontId="60" fillId="37" borderId="27" xfId="41" applyNumberFormat="1" applyFont="1" applyFill="1" applyBorder="1" applyAlignment="1">
      <alignment horizontal="center"/>
    </xf>
    <xf numFmtId="1" fontId="44" fillId="37" borderId="47" xfId="41" applyNumberFormat="1" applyFont="1" applyFill="1" applyBorder="1"/>
    <xf numFmtId="1" fontId="65" fillId="37" borderId="198" xfId="41" applyNumberFormat="1" applyFont="1" applyFill="1" applyBorder="1" applyAlignment="1">
      <alignment horizontal="center"/>
    </xf>
    <xf numFmtId="0" fontId="36" fillId="35" borderId="209" xfId="40" applyFont="1" applyFill="1" applyBorder="1" applyAlignment="1">
      <alignment horizontal="center"/>
    </xf>
    <xf numFmtId="0" fontId="36" fillId="0" borderId="37" xfId="41" applyFont="1" applyFill="1" applyBorder="1" applyAlignment="1" applyProtection="1">
      <alignment horizontal="center" vertical="center"/>
      <protection locked="0"/>
    </xf>
    <xf numFmtId="0" fontId="36" fillId="0" borderId="36" xfId="0" applyFont="1" applyFill="1" applyBorder="1"/>
    <xf numFmtId="1" fontId="27" fillId="0" borderId="179" xfId="40" applyNumberFormat="1" applyFont="1" applyBorder="1" applyAlignment="1">
      <alignment horizontal="center"/>
    </xf>
    <xf numFmtId="0" fontId="36" fillId="0" borderId="75" xfId="0" applyFont="1" applyFill="1" applyBorder="1"/>
    <xf numFmtId="1" fontId="27" fillId="0" borderId="0" xfId="40" applyNumberFormat="1" applyFont="1" applyBorder="1" applyAlignment="1">
      <alignment horizontal="center"/>
    </xf>
    <xf numFmtId="1" fontId="27" fillId="0" borderId="325" xfId="40" applyNumberFormat="1" applyFont="1" applyBorder="1" applyAlignment="1">
      <alignment horizontal="center"/>
    </xf>
    <xf numFmtId="0" fontId="27" fillId="0" borderId="326" xfId="39" applyFont="1" applyBorder="1" applyAlignment="1" applyProtection="1">
      <alignment horizontal="center"/>
      <protection locked="0"/>
    </xf>
    <xf numFmtId="0" fontId="36" fillId="0" borderId="12" xfId="0" applyFont="1" applyFill="1" applyBorder="1"/>
    <xf numFmtId="1" fontId="27" fillId="0" borderId="179" xfId="40" applyNumberFormat="1" applyFont="1" applyBorder="1" applyAlignment="1">
      <alignment horizontal="center" vertical="center"/>
    </xf>
    <xf numFmtId="1" fontId="27" fillId="0" borderId="179" xfId="40" applyNumberFormat="1" applyFont="1" applyFill="1" applyBorder="1" applyAlignment="1">
      <alignment horizontal="center"/>
    </xf>
    <xf numFmtId="1" fontId="66" fillId="0" borderId="179" xfId="40" applyNumberFormat="1" applyFont="1" applyBorder="1" applyAlignment="1">
      <alignment horizontal="center"/>
    </xf>
    <xf numFmtId="0" fontId="66" fillId="0" borderId="180" xfId="39" applyFont="1" applyBorder="1" applyAlignment="1" applyProtection="1">
      <alignment horizontal="center"/>
      <protection locked="0"/>
    </xf>
    <xf numFmtId="0" fontId="66" fillId="0" borderId="181" xfId="39" applyFont="1" applyBorder="1" applyAlignment="1" applyProtection="1">
      <alignment horizontal="center"/>
      <protection locked="0"/>
    </xf>
    <xf numFmtId="1" fontId="66" fillId="39" borderId="183" xfId="40" applyNumberFormat="1" applyFont="1" applyFill="1" applyBorder="1" applyAlignment="1">
      <alignment horizontal="center"/>
    </xf>
    <xf numFmtId="1" fontId="66" fillId="39" borderId="179" xfId="40" applyNumberFormat="1" applyFont="1" applyFill="1" applyBorder="1" applyAlignment="1">
      <alignment horizontal="center"/>
    </xf>
    <xf numFmtId="0" fontId="66" fillId="39" borderId="179" xfId="40" applyFont="1" applyFill="1" applyBorder="1" applyAlignment="1">
      <alignment horizontal="center"/>
    </xf>
    <xf numFmtId="1" fontId="66" fillId="39" borderId="182" xfId="40" applyNumberFormat="1" applyFont="1" applyFill="1" applyBorder="1" applyAlignment="1">
      <alignment horizontal="center" vertical="center" shrinkToFit="1"/>
    </xf>
    <xf numFmtId="1" fontId="27" fillId="0" borderId="184" xfId="40" applyNumberFormat="1" applyFont="1" applyBorder="1" applyAlignment="1">
      <alignment horizontal="center"/>
    </xf>
    <xf numFmtId="0" fontId="36" fillId="0" borderId="224" xfId="41" applyFont="1" applyFill="1" applyBorder="1" applyAlignment="1" applyProtection="1">
      <alignment horizontal="center" vertical="center"/>
      <protection locked="0"/>
    </xf>
    <xf numFmtId="0" fontId="36" fillId="0" borderId="213" xfId="0" applyFont="1" applyFill="1" applyBorder="1"/>
    <xf numFmtId="1" fontId="66" fillId="0" borderId="184" xfId="40" applyNumberFormat="1" applyFont="1" applyBorder="1" applyAlignment="1">
      <alignment horizontal="center"/>
    </xf>
    <xf numFmtId="0" fontId="66" fillId="0" borderId="185" xfId="39" applyFont="1" applyBorder="1" applyAlignment="1" applyProtection="1">
      <alignment horizontal="center"/>
      <protection locked="0"/>
    </xf>
    <xf numFmtId="0" fontId="66" fillId="0" borderId="186" xfId="39" applyFont="1" applyBorder="1" applyAlignment="1" applyProtection="1">
      <alignment horizontal="center"/>
      <protection locked="0"/>
    </xf>
    <xf numFmtId="1" fontId="66" fillId="39" borderId="184" xfId="40" applyNumberFormat="1" applyFont="1" applyFill="1" applyBorder="1" applyAlignment="1">
      <alignment horizontal="center"/>
    </xf>
    <xf numFmtId="0" fontId="66" fillId="39" borderId="184" xfId="40" applyFont="1" applyFill="1" applyBorder="1" applyAlignment="1">
      <alignment horizontal="center"/>
    </xf>
    <xf numFmtId="1" fontId="66" fillId="39" borderId="187" xfId="40" applyNumberFormat="1" applyFont="1" applyFill="1" applyBorder="1" applyAlignment="1">
      <alignment horizontal="center" vertical="center" shrinkToFit="1"/>
    </xf>
    <xf numFmtId="1" fontId="27" fillId="0" borderId="327" xfId="40" applyNumberFormat="1" applyFont="1" applyBorder="1" applyAlignment="1">
      <alignment horizontal="center"/>
    </xf>
    <xf numFmtId="0" fontId="36" fillId="24" borderId="209" xfId="40" applyFont="1" applyFill="1" applyBorder="1" applyAlignment="1" applyProtection="1">
      <alignment horizontal="center"/>
    </xf>
    <xf numFmtId="0" fontId="36" fillId="0" borderId="215" xfId="0" applyFont="1" applyBorder="1"/>
    <xf numFmtId="1" fontId="27" fillId="0" borderId="328" xfId="40" applyNumberFormat="1" applyFont="1" applyBorder="1" applyAlignment="1">
      <alignment horizontal="center"/>
    </xf>
    <xf numFmtId="0" fontId="36" fillId="0" borderId="209" xfId="0" applyFont="1" applyBorder="1"/>
    <xf numFmtId="0" fontId="36" fillId="40" borderId="20" xfId="41" applyFont="1" applyFill="1" applyBorder="1" applyAlignment="1">
      <alignment horizontal="center"/>
    </xf>
    <xf numFmtId="0" fontId="36" fillId="0" borderId="215" xfId="0" applyFont="1" applyFill="1" applyBorder="1" applyAlignment="1">
      <alignment wrapText="1"/>
    </xf>
    <xf numFmtId="1" fontId="27" fillId="0" borderId="329" xfId="40" applyNumberFormat="1" applyFont="1" applyBorder="1" applyAlignment="1">
      <alignment horizontal="center"/>
    </xf>
    <xf numFmtId="0" fontId="27" fillId="0" borderId="330" xfId="39" applyFont="1" applyBorder="1" applyAlignment="1" applyProtection="1">
      <alignment horizontal="center"/>
      <protection locked="0"/>
    </xf>
    <xf numFmtId="0" fontId="27" fillId="0" borderId="331" xfId="39" applyFont="1" applyBorder="1" applyAlignment="1" applyProtection="1">
      <alignment horizontal="center"/>
      <protection locked="0"/>
    </xf>
    <xf numFmtId="1" fontId="27" fillId="0" borderId="332" xfId="40" applyNumberFormat="1" applyFont="1" applyBorder="1" applyAlignment="1">
      <alignment horizontal="center"/>
    </xf>
    <xf numFmtId="0" fontId="27" fillId="0" borderId="333" xfId="39" applyFont="1" applyBorder="1" applyAlignment="1" applyProtection="1">
      <alignment horizontal="center"/>
      <protection locked="0"/>
    </xf>
    <xf numFmtId="0" fontId="27" fillId="0" borderId="334" xfId="39" applyFont="1" applyBorder="1" applyAlignment="1" applyProtection="1">
      <alignment horizontal="center"/>
      <protection locked="0"/>
    </xf>
    <xf numFmtId="1" fontId="27" fillId="0" borderId="335" xfId="40" applyNumberFormat="1" applyFont="1" applyBorder="1" applyAlignment="1">
      <alignment horizontal="center"/>
    </xf>
    <xf numFmtId="0" fontId="27" fillId="0" borderId="336" xfId="39" applyFont="1" applyBorder="1" applyAlignment="1" applyProtection="1">
      <alignment horizontal="center"/>
      <protection locked="0"/>
    </xf>
    <xf numFmtId="1" fontId="27" fillId="39" borderId="329" xfId="40" applyNumberFormat="1" applyFont="1" applyFill="1" applyBorder="1" applyAlignment="1">
      <alignment horizontal="center"/>
    </xf>
    <xf numFmtId="0" fontId="27" fillId="39" borderId="329" xfId="40" applyFont="1" applyFill="1" applyBorder="1" applyAlignment="1">
      <alignment horizontal="center"/>
    </xf>
    <xf numFmtId="1" fontId="27" fillId="39" borderId="337" xfId="40" applyNumberFormat="1" applyFont="1" applyFill="1" applyBorder="1" applyAlignment="1">
      <alignment horizontal="center" vertical="center" shrinkToFit="1"/>
    </xf>
    <xf numFmtId="1" fontId="27" fillId="0" borderId="338" xfId="40" applyNumberFormat="1" applyFont="1" applyBorder="1" applyAlignment="1">
      <alignment horizontal="center"/>
    </xf>
    <xf numFmtId="0" fontId="27" fillId="0" borderId="339" xfId="39" applyFont="1" applyBorder="1" applyAlignment="1" applyProtection="1">
      <alignment horizontal="center"/>
      <protection locked="0"/>
    </xf>
    <xf numFmtId="0" fontId="27" fillId="0" borderId="340" xfId="39" applyFont="1" applyBorder="1" applyAlignment="1" applyProtection="1">
      <alignment horizontal="center"/>
      <protection locked="0"/>
    </xf>
    <xf numFmtId="0" fontId="27" fillId="0" borderId="329" xfId="39" applyFont="1" applyBorder="1" applyAlignment="1" applyProtection="1">
      <alignment horizontal="center"/>
      <protection locked="0"/>
    </xf>
    <xf numFmtId="0" fontId="27" fillId="0" borderId="341" xfId="39" applyFont="1" applyBorder="1" applyAlignment="1" applyProtection="1">
      <alignment horizontal="center"/>
      <protection locked="0"/>
    </xf>
    <xf numFmtId="1" fontId="27" fillId="0" borderId="330" xfId="40" applyNumberFormat="1" applyFont="1" applyBorder="1" applyAlignment="1">
      <alignment horizontal="center"/>
    </xf>
    <xf numFmtId="0" fontId="27" fillId="0" borderId="262" xfId="39" applyFont="1" applyBorder="1" applyAlignment="1" applyProtection="1">
      <alignment horizontal="center"/>
      <protection locked="0"/>
    </xf>
    <xf numFmtId="0" fontId="27" fillId="0" borderId="342" xfId="39" applyFont="1" applyBorder="1" applyAlignment="1" applyProtection="1">
      <alignment horizontal="center"/>
      <protection locked="0"/>
    </xf>
    <xf numFmtId="0" fontId="27" fillId="0" borderId="343" xfId="39" applyFont="1" applyBorder="1" applyAlignment="1" applyProtection="1">
      <alignment horizontal="center"/>
      <protection locked="0"/>
    </xf>
    <xf numFmtId="1" fontId="27" fillId="0" borderId="344" xfId="40" applyNumberFormat="1" applyFont="1" applyBorder="1" applyAlignment="1">
      <alignment horizontal="center"/>
    </xf>
    <xf numFmtId="0" fontId="36" fillId="0" borderId="132" xfId="0" applyFont="1" applyFill="1" applyBorder="1"/>
    <xf numFmtId="0" fontId="36" fillId="0" borderId="28" xfId="0" applyFont="1" applyBorder="1"/>
    <xf numFmtId="0" fontId="36" fillId="0" borderId="208" xfId="0" applyFont="1" applyBorder="1"/>
    <xf numFmtId="0" fontId="4" fillId="0" borderId="208" xfId="0" applyFont="1" applyBorder="1"/>
    <xf numFmtId="0" fontId="36" fillId="0" borderId="270" xfId="40" applyFont="1" applyBorder="1"/>
    <xf numFmtId="0" fontId="36" fillId="0" borderId="28" xfId="40" applyFont="1" applyBorder="1"/>
    <xf numFmtId="0" fontId="36" fillId="0" borderId="21" xfId="40" applyFont="1" applyBorder="1"/>
    <xf numFmtId="0" fontId="36" fillId="35" borderId="28" xfId="40" applyFont="1" applyFill="1" applyBorder="1"/>
    <xf numFmtId="0" fontId="36" fillId="0" borderId="30" xfId="0" applyFont="1" applyBorder="1"/>
    <xf numFmtId="0" fontId="36" fillId="0" borderId="346" xfId="40" applyFont="1" applyBorder="1"/>
    <xf numFmtId="0" fontId="36" fillId="0" borderId="42" xfId="40" applyFont="1" applyBorder="1"/>
    <xf numFmtId="0" fontId="36" fillId="0" borderId="347" xfId="40" applyFont="1" applyBorder="1"/>
    <xf numFmtId="0" fontId="36" fillId="0" borderId="56" xfId="40" applyFont="1" applyBorder="1"/>
    <xf numFmtId="0" fontId="36" fillId="0" borderId="12" xfId="40" applyFont="1" applyFill="1" applyBorder="1" applyAlignment="1" applyProtection="1">
      <alignment horizontal="left"/>
      <protection locked="0"/>
    </xf>
    <xf numFmtId="0" fontId="36" fillId="24" borderId="215" xfId="41" applyFont="1" applyFill="1" applyBorder="1" applyAlignment="1">
      <alignment horizontal="center"/>
    </xf>
    <xf numFmtId="0" fontId="36" fillId="0" borderId="211" xfId="0" applyFont="1" applyBorder="1"/>
    <xf numFmtId="0" fontId="36" fillId="0" borderId="40" xfId="0" applyFont="1" applyBorder="1"/>
    <xf numFmtId="0" fontId="36" fillId="0" borderId="56" xfId="0" applyFont="1" applyBorder="1"/>
    <xf numFmtId="0" fontId="43" fillId="0" borderId="30" xfId="0" applyFont="1" applyBorder="1"/>
    <xf numFmtId="1" fontId="43" fillId="26" borderId="288" xfId="40" applyNumberFormat="1" applyFont="1" applyFill="1" applyBorder="1" applyAlignment="1">
      <alignment horizontal="center" vertical="center" shrinkToFit="1"/>
    </xf>
    <xf numFmtId="0" fontId="36" fillId="0" borderId="214" xfId="39" applyFont="1" applyBorder="1" applyAlignment="1" applyProtection="1">
      <alignment horizontal="center"/>
      <protection locked="0"/>
    </xf>
    <xf numFmtId="0" fontId="36" fillId="0" borderId="304" xfId="39" applyFont="1" applyBorder="1" applyAlignment="1" applyProtection="1">
      <alignment horizontal="center"/>
      <protection locked="0"/>
    </xf>
    <xf numFmtId="0" fontId="36" fillId="0" borderId="11" xfId="39" applyFont="1" applyFill="1" applyBorder="1" applyAlignment="1" applyProtection="1">
      <alignment horizontal="center"/>
      <protection locked="0"/>
    </xf>
    <xf numFmtId="0" fontId="36" fillId="0" borderId="209" xfId="39" applyFont="1" applyFill="1" applyBorder="1" applyAlignment="1" applyProtection="1">
      <alignment horizontal="center"/>
      <protection locked="0"/>
    </xf>
    <xf numFmtId="0" fontId="36" fillId="0" borderId="12" xfId="39" applyFont="1" applyFill="1" applyBorder="1" applyAlignment="1" applyProtection="1">
      <alignment horizontal="center"/>
      <protection locked="0"/>
    </xf>
    <xf numFmtId="0" fontId="36" fillId="0" borderId="233" xfId="39" applyFont="1" applyFill="1" applyBorder="1" applyAlignment="1" applyProtection="1">
      <alignment horizontal="center"/>
      <protection locked="0"/>
    </xf>
    <xf numFmtId="0" fontId="36" fillId="0" borderId="249" xfId="39" applyFont="1" applyFill="1" applyBorder="1" applyAlignment="1" applyProtection="1">
      <alignment horizontal="center"/>
      <protection locked="0"/>
    </xf>
    <xf numFmtId="0" fontId="36" fillId="0" borderId="213" xfId="39" applyFont="1" applyFill="1" applyBorder="1" applyAlignment="1" applyProtection="1">
      <alignment horizontal="center"/>
      <protection locked="0"/>
    </xf>
    <xf numFmtId="0" fontId="36" fillId="0" borderId="0" xfId="0" applyFont="1" applyBorder="1" applyAlignment="1" applyProtection="1">
      <alignment vertical="center" shrinkToFit="1"/>
      <protection locked="0"/>
    </xf>
    <xf numFmtId="0" fontId="36" fillId="24" borderId="20" xfId="40" applyFont="1" applyFill="1" applyBorder="1" applyAlignment="1">
      <alignment horizontal="center"/>
    </xf>
    <xf numFmtId="0" fontId="36" fillId="0" borderId="232" xfId="0" applyFont="1" applyBorder="1" applyAlignment="1" applyProtection="1">
      <alignment vertical="center" shrinkToFit="1"/>
      <protection locked="0"/>
    </xf>
    <xf numFmtId="0" fontId="36" fillId="0" borderId="215" xfId="0" applyFont="1" applyFill="1" applyBorder="1" applyAlignment="1" applyProtection="1">
      <alignment vertical="center" shrinkToFit="1"/>
      <protection locked="0"/>
    </xf>
    <xf numFmtId="0" fontId="36" fillId="0" borderId="215" xfId="48" applyFont="1" applyFill="1" applyBorder="1" applyAlignment="1" applyProtection="1">
      <alignment vertical="center" shrinkToFit="1"/>
      <protection locked="0"/>
    </xf>
    <xf numFmtId="1" fontId="36" fillId="0" borderId="11" xfId="40" applyNumberFormat="1" applyFont="1" applyFill="1" applyBorder="1" applyAlignment="1">
      <alignment horizontal="center"/>
    </xf>
    <xf numFmtId="1" fontId="36" fillId="0" borderId="209" xfId="40" applyNumberFormat="1" applyFont="1" applyFill="1" applyBorder="1" applyAlignment="1">
      <alignment horizontal="center"/>
    </xf>
    <xf numFmtId="1" fontId="36" fillId="0" borderId="208" xfId="40" applyNumberFormat="1" applyFont="1" applyFill="1" applyBorder="1" applyAlignment="1">
      <alignment horizontal="center"/>
    </xf>
    <xf numFmtId="0" fontId="36" fillId="0" borderId="215" xfId="39" applyFont="1" applyFill="1" applyBorder="1" applyAlignment="1" applyProtection="1">
      <alignment horizontal="center"/>
      <protection locked="0"/>
    </xf>
    <xf numFmtId="1" fontId="36" fillId="0" borderId="211" xfId="40" applyNumberFormat="1" applyFont="1" applyFill="1" applyBorder="1" applyAlignment="1">
      <alignment horizontal="center"/>
    </xf>
    <xf numFmtId="1" fontId="36" fillId="0" borderId="249" xfId="40" applyNumberFormat="1" applyFont="1" applyFill="1" applyBorder="1" applyAlignment="1">
      <alignment horizontal="center"/>
    </xf>
    <xf numFmtId="0" fontId="36" fillId="0" borderId="250" xfId="39" applyFont="1" applyFill="1" applyBorder="1" applyAlignment="1" applyProtection="1">
      <alignment horizontal="center"/>
      <protection locked="0"/>
    </xf>
    <xf numFmtId="0" fontId="36" fillId="0" borderId="348" xfId="40" applyFont="1" applyBorder="1"/>
    <xf numFmtId="0" fontId="36" fillId="0" borderId="15" xfId="40" applyFont="1" applyBorder="1"/>
    <xf numFmtId="0" fontId="36" fillId="0" borderId="287" xfId="40" applyFont="1" applyFill="1" applyBorder="1"/>
    <xf numFmtId="0" fontId="62" fillId="0" borderId="0" xfId="40" applyFont="1" applyFill="1" applyBorder="1"/>
    <xf numFmtId="0" fontId="49" fillId="0" borderId="0" xfId="40" applyFont="1" applyBorder="1"/>
    <xf numFmtId="0" fontId="46" fillId="0" borderId="0" xfId="40" applyFont="1" applyBorder="1" applyAlignment="1">
      <alignment vertical="center"/>
    </xf>
    <xf numFmtId="0" fontId="43" fillId="0" borderId="28" xfId="40" applyFont="1" applyBorder="1"/>
    <xf numFmtId="0" fontId="58" fillId="0" borderId="28" xfId="40" applyFont="1" applyBorder="1"/>
    <xf numFmtId="0" fontId="36" fillId="0" borderId="21" xfId="40" applyFont="1" applyFill="1" applyBorder="1"/>
    <xf numFmtId="0" fontId="36" fillId="0" borderId="28" xfId="40" applyFont="1" applyFill="1" applyBorder="1"/>
    <xf numFmtId="0" fontId="36" fillId="0" borderId="42" xfId="40" applyFont="1" applyFill="1" applyBorder="1"/>
    <xf numFmtId="0" fontId="43" fillId="0" borderId="30" xfId="41" applyFont="1" applyBorder="1"/>
    <xf numFmtId="0" fontId="43" fillId="0" borderId="30" xfId="40" applyFont="1" applyBorder="1"/>
    <xf numFmtId="0" fontId="19" fillId="0" borderId="31" xfId="40" applyBorder="1"/>
    <xf numFmtId="1" fontId="37" fillId="26" borderId="56" xfId="40" applyNumberFormat="1" applyFont="1" applyFill="1" applyBorder="1" applyAlignment="1">
      <alignment horizontal="center"/>
    </xf>
    <xf numFmtId="0" fontId="19" fillId="0" borderId="0" xfId="40" applyFont="1" applyBorder="1"/>
    <xf numFmtId="0" fontId="37" fillId="0" borderId="0" xfId="40" applyFont="1" applyBorder="1"/>
    <xf numFmtId="0" fontId="19" fillId="0" borderId="0" xfId="40" applyBorder="1"/>
    <xf numFmtId="0" fontId="43" fillId="0" borderId="0" xfId="41" applyFont="1" applyFill="1" applyBorder="1"/>
    <xf numFmtId="0" fontId="19" fillId="0" borderId="0" xfId="40" applyFill="1" applyBorder="1"/>
    <xf numFmtId="0" fontId="36" fillId="0" borderId="345" xfId="40" applyFont="1" applyBorder="1"/>
    <xf numFmtId="0" fontId="36" fillId="0" borderId="216" xfId="40" applyFont="1" applyBorder="1"/>
    <xf numFmtId="0" fontId="36" fillId="0" borderId="287" xfId="40" applyFont="1" applyBorder="1"/>
    <xf numFmtId="0" fontId="19" fillId="0" borderId="0" xfId="40" applyFill="1"/>
    <xf numFmtId="0" fontId="19" fillId="25" borderId="43" xfId="40" applyFill="1" applyBorder="1"/>
    <xf numFmtId="0" fontId="19" fillId="25" borderId="349" xfId="40" applyFill="1" applyBorder="1"/>
    <xf numFmtId="0" fontId="36" fillId="0" borderId="267" xfId="40" applyFont="1" applyBorder="1"/>
    <xf numFmtId="0" fontId="36" fillId="0" borderId="0" xfId="40" applyFont="1" applyBorder="1" applyAlignment="1" applyProtection="1">
      <alignment horizontal="left" vertical="center"/>
      <protection locked="0"/>
    </xf>
    <xf numFmtId="0" fontId="24" fillId="0" borderId="0" xfId="0" applyFont="1" applyBorder="1"/>
    <xf numFmtId="0" fontId="26" fillId="0" borderId="0" xfId="0" applyFont="1" applyBorder="1"/>
    <xf numFmtId="0" fontId="37" fillId="0" borderId="28" xfId="40" applyFont="1" applyBorder="1"/>
    <xf numFmtId="0" fontId="47" fillId="0" borderId="28" xfId="40" applyFont="1" applyBorder="1"/>
    <xf numFmtId="0" fontId="36" fillId="0" borderId="30" xfId="40" applyFont="1" applyBorder="1" applyAlignment="1" applyProtection="1">
      <alignment horizontal="left" vertical="center"/>
      <protection locked="0"/>
    </xf>
    <xf numFmtId="0" fontId="40" fillId="0" borderId="30" xfId="41" applyFont="1" applyBorder="1"/>
    <xf numFmtId="0" fontId="37" fillId="38" borderId="28" xfId="41" applyFont="1" applyFill="1" applyBorder="1"/>
    <xf numFmtId="0" fontId="37" fillId="38" borderId="208" xfId="41" applyFont="1" applyFill="1" applyBorder="1"/>
    <xf numFmtId="1" fontId="43" fillId="26" borderId="350" xfId="40" applyNumberFormat="1" applyFont="1" applyFill="1" applyBorder="1" applyAlignment="1">
      <alignment horizontal="center" vertical="center" shrinkToFit="1"/>
    </xf>
    <xf numFmtId="1" fontId="37" fillId="24" borderId="345" xfId="41" applyNumberFormat="1" applyFont="1" applyFill="1" applyBorder="1" applyAlignment="1">
      <alignment horizontal="center"/>
    </xf>
    <xf numFmtId="0" fontId="36" fillId="0" borderId="21" xfId="0" applyFont="1" applyBorder="1"/>
    <xf numFmtId="0" fontId="0" fillId="0" borderId="292" xfId="0" applyBorder="1"/>
    <xf numFmtId="0" fontId="0" fillId="0" borderId="59" xfId="0" applyBorder="1"/>
    <xf numFmtId="0" fontId="36" fillId="0" borderId="287" xfId="0" applyFont="1" applyBorder="1"/>
    <xf numFmtId="0" fontId="36" fillId="0" borderId="42" xfId="0" applyFont="1" applyBorder="1"/>
    <xf numFmtId="1" fontId="43" fillId="26" borderId="215" xfId="40" applyNumberFormat="1" applyFont="1" applyFill="1" applyBorder="1" applyAlignment="1">
      <alignment horizontal="center"/>
    </xf>
    <xf numFmtId="0" fontId="0" fillId="0" borderId="0" xfId="0" applyBorder="1"/>
    <xf numFmtId="0" fontId="43" fillId="0" borderId="203" xfId="39" applyFont="1" applyFill="1" applyBorder="1" applyAlignment="1" applyProtection="1">
      <alignment horizontal="center"/>
      <protection locked="0"/>
    </xf>
    <xf numFmtId="0" fontId="36" fillId="0" borderId="75" xfId="40" applyFont="1" applyBorder="1" applyAlignment="1" applyProtection="1">
      <alignment horizontal="left"/>
      <protection locked="0"/>
    </xf>
    <xf numFmtId="0" fontId="36" fillId="0" borderId="262" xfId="40" applyFont="1" applyBorder="1" applyAlignment="1" applyProtection="1">
      <alignment horizontal="center" vertical="center"/>
      <protection locked="0"/>
    </xf>
    <xf numFmtId="0" fontId="36" fillId="0" borderId="283" xfId="40" applyFont="1" applyBorder="1" applyAlignment="1" applyProtection="1">
      <alignment horizontal="left"/>
      <protection locked="0"/>
    </xf>
    <xf numFmtId="0" fontId="36" fillId="0" borderId="22" xfId="40" applyFont="1" applyFill="1" applyBorder="1" applyAlignment="1">
      <alignment wrapText="1"/>
    </xf>
    <xf numFmtId="0" fontId="36" fillId="0" borderId="30" xfId="41" applyFont="1" applyFill="1" applyBorder="1"/>
    <xf numFmtId="0" fontId="43" fillId="38" borderId="28" xfId="41" applyFont="1" applyFill="1" applyBorder="1"/>
    <xf numFmtId="0" fontId="37" fillId="0" borderId="58" xfId="0" applyFont="1" applyBorder="1"/>
    <xf numFmtId="0" fontId="36" fillId="0" borderId="351" xfId="0" applyFont="1" applyBorder="1"/>
    <xf numFmtId="0" fontId="0" fillId="0" borderId="56" xfId="0" applyBorder="1"/>
    <xf numFmtId="0" fontId="36" fillId="0" borderId="211" xfId="40" applyFont="1" applyFill="1" applyBorder="1"/>
    <xf numFmtId="0" fontId="36" fillId="0" borderId="58" xfId="41" applyFont="1" applyFill="1" applyBorder="1"/>
    <xf numFmtId="0" fontId="43" fillId="0" borderId="0" xfId="40" applyFont="1" applyBorder="1"/>
    <xf numFmtId="0" fontId="60" fillId="0" borderId="28" xfId="40" applyFont="1" applyBorder="1"/>
    <xf numFmtId="1" fontId="42" fillId="37" borderId="56" xfId="41" applyNumberFormat="1" applyFont="1" applyFill="1" applyBorder="1" applyAlignment="1">
      <alignment horizontal="center"/>
    </xf>
    <xf numFmtId="0" fontId="36" fillId="0" borderId="58" xfId="0" applyFont="1" applyBorder="1"/>
    <xf numFmtId="0" fontId="43" fillId="0" borderId="351" xfId="40" applyFont="1" applyBorder="1"/>
    <xf numFmtId="0" fontId="43" fillId="0" borderId="21" xfId="40" applyFont="1" applyBorder="1"/>
    <xf numFmtId="1" fontId="27" fillId="0" borderId="342" xfId="40" applyNumberFormat="1" applyFont="1" applyBorder="1" applyAlignment="1">
      <alignment horizontal="center"/>
    </xf>
    <xf numFmtId="0" fontId="40" fillId="24" borderId="12" xfId="41" applyFont="1" applyFill="1" applyBorder="1" applyAlignment="1">
      <alignment horizontal="center" textRotation="90"/>
    </xf>
    <xf numFmtId="0" fontId="43" fillId="24" borderId="24" xfId="41" applyFont="1" applyFill="1" applyBorder="1" applyAlignment="1">
      <alignment horizontal="left" vertical="center" wrapText="1"/>
    </xf>
    <xf numFmtId="1" fontId="37" fillId="24" borderId="48" xfId="41" applyNumberFormat="1" applyFont="1" applyFill="1" applyBorder="1" applyAlignment="1">
      <alignment horizontal="center" vertical="center"/>
    </xf>
    <xf numFmtId="1" fontId="37" fillId="24" borderId="41" xfId="41" applyNumberFormat="1" applyFont="1" applyFill="1" applyBorder="1" applyAlignment="1">
      <alignment horizontal="center" vertical="center"/>
    </xf>
    <xf numFmtId="0" fontId="40" fillId="24" borderId="209" xfId="41" applyFont="1" applyFill="1" applyBorder="1" applyAlignment="1">
      <alignment horizontal="center" textRotation="90"/>
    </xf>
    <xf numFmtId="0" fontId="36" fillId="0" borderId="0" xfId="48" applyFont="1"/>
    <xf numFmtId="1" fontId="37" fillId="37" borderId="172" xfId="48" applyNumberFormat="1" applyFont="1" applyFill="1" applyBorder="1" applyAlignment="1">
      <alignment horizontal="center" vertical="center"/>
    </xf>
    <xf numFmtId="1" fontId="37" fillId="37" borderId="110" xfId="48" applyNumberFormat="1" applyFont="1" applyFill="1" applyBorder="1" applyAlignment="1">
      <alignment horizontal="center" vertical="center"/>
    </xf>
    <xf numFmtId="1" fontId="37" fillId="37" borderId="114" xfId="48" applyNumberFormat="1" applyFont="1" applyFill="1" applyBorder="1" applyAlignment="1">
      <alignment horizontal="center" vertical="center"/>
    </xf>
    <xf numFmtId="0" fontId="43" fillId="0" borderId="209" xfId="40" applyFont="1" applyBorder="1"/>
    <xf numFmtId="0" fontId="58" fillId="0" borderId="209" xfId="40" applyFont="1" applyBorder="1"/>
    <xf numFmtId="0" fontId="43" fillId="0" borderId="0" xfId="48" applyFont="1"/>
    <xf numFmtId="0" fontId="36" fillId="0" borderId="272" xfId="40" applyFont="1" applyBorder="1" applyProtection="1">
      <protection locked="0"/>
    </xf>
    <xf numFmtId="0" fontId="40" fillId="0" borderId="0" xfId="48" applyFont="1"/>
    <xf numFmtId="0" fontId="40" fillId="0" borderId="202" xfId="39" applyFont="1" applyBorder="1" applyAlignment="1" applyProtection="1">
      <alignment horizontal="center"/>
      <protection locked="0"/>
    </xf>
    <xf numFmtId="0" fontId="36" fillId="0" borderId="353" xfId="39" applyFont="1" applyBorder="1" applyAlignment="1" applyProtection="1">
      <alignment horizontal="center"/>
      <protection locked="0"/>
    </xf>
    <xf numFmtId="1" fontId="36" fillId="0" borderId="305" xfId="40" applyNumberFormat="1" applyFont="1" applyBorder="1" applyAlignment="1">
      <alignment horizontal="center"/>
    </xf>
    <xf numFmtId="1" fontId="36" fillId="0" borderId="214" xfId="40" applyNumberFormat="1" applyFont="1" applyBorder="1" applyAlignment="1">
      <alignment horizontal="center"/>
    </xf>
    <xf numFmtId="0" fontId="67" fillId="0" borderId="209" xfId="50" applyFont="1" applyBorder="1"/>
    <xf numFmtId="0" fontId="43" fillId="0" borderId="209" xfId="50" applyFont="1" applyBorder="1"/>
    <xf numFmtId="0" fontId="36" fillId="26" borderId="220" xfId="40" applyFont="1" applyFill="1" applyBorder="1" applyAlignment="1">
      <alignment horizontal="center"/>
    </xf>
    <xf numFmtId="0" fontId="43" fillId="26" borderId="354" xfId="40" applyFont="1" applyFill="1" applyBorder="1"/>
    <xf numFmtId="0" fontId="37" fillId="26" borderId="304" xfId="40" applyFont="1" applyFill="1" applyBorder="1" applyAlignment="1">
      <alignment horizontal="center"/>
    </xf>
    <xf numFmtId="1" fontId="37" fillId="24" borderId="249" xfId="41" applyNumberFormat="1" applyFont="1" applyFill="1" applyBorder="1" applyAlignment="1">
      <alignment horizontal="center"/>
    </xf>
    <xf numFmtId="0" fontId="43" fillId="0" borderId="209" xfId="41" applyFont="1" applyBorder="1"/>
    <xf numFmtId="1" fontId="43" fillId="0" borderId="0" xfId="48" applyNumberFormat="1" applyFont="1"/>
    <xf numFmtId="0" fontId="43" fillId="26" borderId="355" xfId="40" applyFont="1" applyFill="1" applyBorder="1" applyAlignment="1">
      <alignment horizontal="center"/>
    </xf>
    <xf numFmtId="0" fontId="43" fillId="0" borderId="202" xfId="40" applyFont="1" applyBorder="1" applyAlignment="1">
      <alignment horizontal="center"/>
    </xf>
    <xf numFmtId="1" fontId="43" fillId="0" borderId="222" xfId="40" applyNumberFormat="1" applyFont="1" applyBorder="1" applyAlignment="1" applyProtection="1">
      <alignment horizontal="center"/>
      <protection locked="0"/>
    </xf>
    <xf numFmtId="0" fontId="43" fillId="26" borderId="202" xfId="40" applyFont="1" applyFill="1" applyBorder="1" applyAlignment="1">
      <alignment horizontal="center"/>
    </xf>
    <xf numFmtId="0" fontId="43" fillId="0" borderId="209" xfId="48" applyFont="1" applyBorder="1"/>
    <xf numFmtId="0" fontId="37" fillId="24" borderId="174" xfId="41" applyFont="1" applyFill="1" applyBorder="1" applyAlignment="1">
      <alignment horizontal="center"/>
    </xf>
    <xf numFmtId="0" fontId="36" fillId="0" borderId="251" xfId="48" applyFont="1" applyBorder="1"/>
    <xf numFmtId="0" fontId="43" fillId="26" borderId="116" xfId="48" applyFont="1" applyFill="1" applyBorder="1" applyAlignment="1">
      <alignment horizontal="center" vertical="center" wrapText="1"/>
    </xf>
    <xf numFmtId="1" fontId="43" fillId="0" borderId="214" xfId="40" applyNumberFormat="1" applyFont="1" applyBorder="1" applyAlignment="1" applyProtection="1">
      <alignment horizontal="center"/>
      <protection locked="0"/>
    </xf>
    <xf numFmtId="0" fontId="43" fillId="0" borderId="356" xfId="40" applyFont="1" applyBorder="1" applyAlignment="1" applyProtection="1">
      <alignment horizontal="center"/>
      <protection locked="0"/>
    </xf>
    <xf numFmtId="1" fontId="43" fillId="0" borderId="353" xfId="40" applyNumberFormat="1" applyFont="1" applyBorder="1" applyAlignment="1" applyProtection="1">
      <alignment horizontal="center"/>
      <protection locked="0"/>
    </xf>
    <xf numFmtId="0" fontId="43" fillId="0" borderId="215" xfId="40" applyFont="1" applyBorder="1" applyAlignment="1" applyProtection="1">
      <alignment horizontal="center"/>
      <protection locked="0"/>
    </xf>
    <xf numFmtId="0" fontId="43" fillId="26" borderId="214" xfId="40" applyFont="1" applyFill="1" applyBorder="1" applyAlignment="1">
      <alignment horizontal="center"/>
    </xf>
    <xf numFmtId="0" fontId="43" fillId="0" borderId="357" xfId="40" applyFont="1" applyBorder="1" applyAlignment="1" applyProtection="1">
      <alignment horizontal="center"/>
      <protection locked="0"/>
    </xf>
    <xf numFmtId="0" fontId="45" fillId="0" borderId="0" xfId="48" applyFont="1"/>
    <xf numFmtId="0" fontId="46" fillId="24" borderId="209" xfId="41" applyFont="1" applyFill="1" applyBorder="1" applyAlignment="1">
      <alignment horizontal="center"/>
    </xf>
    <xf numFmtId="0" fontId="43" fillId="24" borderId="215" xfId="41" applyFont="1" applyFill="1" applyBorder="1"/>
    <xf numFmtId="1" fontId="27" fillId="26" borderId="222" xfId="40" applyNumberFormat="1" applyFont="1" applyFill="1" applyBorder="1" applyAlignment="1">
      <alignment horizontal="center"/>
    </xf>
    <xf numFmtId="1" fontId="43" fillId="26" borderId="358" xfId="40" applyNumberFormat="1" applyFont="1" applyFill="1" applyBorder="1" applyAlignment="1">
      <alignment horizontal="center"/>
    </xf>
    <xf numFmtId="1" fontId="43" fillId="26" borderId="210" xfId="40" applyNumberFormat="1" applyFont="1" applyFill="1" applyBorder="1" applyAlignment="1">
      <alignment horizontal="center"/>
    </xf>
    <xf numFmtId="0" fontId="43" fillId="26" borderId="220" xfId="40" applyFont="1" applyFill="1" applyBorder="1"/>
    <xf numFmtId="1" fontId="43" fillId="26" borderId="359" xfId="40" applyNumberFormat="1" applyFont="1" applyFill="1" applyBorder="1" applyAlignment="1">
      <alignment horizontal="center"/>
    </xf>
    <xf numFmtId="1" fontId="43" fillId="26" borderId="304" xfId="40" applyNumberFormat="1" applyFont="1" applyFill="1" applyBorder="1" applyAlignment="1">
      <alignment horizontal="center"/>
    </xf>
    <xf numFmtId="0" fontId="37" fillId="26" borderId="360" xfId="40" applyFont="1" applyFill="1" applyBorder="1" applyAlignment="1">
      <alignment horizontal="left"/>
    </xf>
    <xf numFmtId="0" fontId="38" fillId="26" borderId="361" xfId="40" applyFont="1" applyFill="1" applyBorder="1" applyAlignment="1">
      <alignment horizontal="center"/>
    </xf>
    <xf numFmtId="1" fontId="44" fillId="0" borderId="0" xfId="48" applyNumberFormat="1" applyFont="1"/>
    <xf numFmtId="0" fontId="43" fillId="0" borderId="36" xfId="48" applyFont="1" applyBorder="1"/>
    <xf numFmtId="0" fontId="36" fillId="42" borderId="37" xfId="40" applyFont="1" applyFill="1" applyBorder="1" applyAlignment="1" applyProtection="1">
      <alignment horizontal="center" vertical="center"/>
      <protection locked="0"/>
    </xf>
    <xf numFmtId="0" fontId="36" fillId="25" borderId="10" xfId="40" applyFont="1" applyFill="1" applyBorder="1" applyAlignment="1">
      <alignment horizontal="center" vertical="center"/>
    </xf>
    <xf numFmtId="1" fontId="36" fillId="0" borderId="100" xfId="40" applyNumberFormat="1" applyFont="1" applyBorder="1" applyAlignment="1">
      <alignment horizontal="center" vertical="center"/>
    </xf>
    <xf numFmtId="0" fontId="36" fillId="0" borderId="85" xfId="39" applyFont="1" applyBorder="1" applyAlignment="1" applyProtection="1">
      <alignment horizontal="center" vertical="center"/>
      <protection locked="0"/>
    </xf>
    <xf numFmtId="0" fontId="36" fillId="0" borderId="139" xfId="39" applyFont="1" applyBorder="1" applyAlignment="1" applyProtection="1">
      <alignment horizontal="center" vertical="center"/>
      <protection locked="0"/>
    </xf>
    <xf numFmtId="1" fontId="36" fillId="0" borderId="85" xfId="40" applyNumberFormat="1" applyFont="1" applyBorder="1" applyAlignment="1">
      <alignment horizontal="center" vertical="center"/>
    </xf>
    <xf numFmtId="0" fontId="36" fillId="0" borderId="102" xfId="39" applyFont="1" applyBorder="1" applyAlignment="1" applyProtection="1">
      <alignment horizontal="center" vertical="center"/>
      <protection locked="0"/>
    </xf>
    <xf numFmtId="0" fontId="36" fillId="0" borderId="22" xfId="40" applyFont="1" applyFill="1" applyBorder="1" applyAlignment="1">
      <alignment vertical="center" wrapText="1"/>
    </xf>
    <xf numFmtId="0" fontId="36" fillId="0" borderId="28" xfId="40" applyFont="1" applyFill="1" applyBorder="1" applyAlignment="1">
      <alignment vertical="center"/>
    </xf>
    <xf numFmtId="0" fontId="57" fillId="0" borderId="0" xfId="0" applyFont="1" applyAlignment="1">
      <alignment vertical="center"/>
    </xf>
    <xf numFmtId="0" fontId="36" fillId="24" borderId="10" xfId="40" applyFont="1" applyFill="1" applyBorder="1" applyAlignment="1">
      <alignment horizontal="center" vertical="center"/>
    </xf>
    <xf numFmtId="1" fontId="36" fillId="35" borderId="100" xfId="40" applyNumberFormat="1" applyFont="1" applyFill="1" applyBorder="1" applyAlignment="1">
      <alignment horizontal="center" vertical="center"/>
    </xf>
    <xf numFmtId="0" fontId="36" fillId="35" borderId="85" xfId="39" applyFont="1" applyFill="1" applyBorder="1" applyAlignment="1" applyProtection="1">
      <alignment horizontal="center" vertical="center"/>
      <protection locked="0"/>
    </xf>
    <xf numFmtId="0" fontId="36" fillId="35" borderId="139" xfId="39" applyFont="1" applyFill="1" applyBorder="1" applyAlignment="1" applyProtection="1">
      <alignment horizontal="center" vertical="center"/>
      <protection locked="0"/>
    </xf>
    <xf numFmtId="1" fontId="36" fillId="35" borderId="85" xfId="40" applyNumberFormat="1" applyFont="1" applyFill="1" applyBorder="1" applyAlignment="1">
      <alignment horizontal="center" vertical="center"/>
    </xf>
    <xf numFmtId="0" fontId="36" fillId="35" borderId="102" xfId="39" applyFont="1" applyFill="1" applyBorder="1" applyAlignment="1" applyProtection="1">
      <alignment horizontal="center" vertical="center"/>
      <protection locked="0"/>
    </xf>
    <xf numFmtId="0" fontId="36" fillId="0" borderId="102" xfId="39" applyFont="1" applyFill="1" applyBorder="1" applyAlignment="1" applyProtection="1">
      <alignment horizontal="center" vertical="center"/>
      <protection locked="0"/>
    </xf>
    <xf numFmtId="0" fontId="15" fillId="0" borderId="324" xfId="0" applyFont="1" applyBorder="1"/>
    <xf numFmtId="0" fontId="15" fillId="0" borderId="28" xfId="0" applyFont="1" applyBorder="1"/>
    <xf numFmtId="0" fontId="15" fillId="0" borderId="208" xfId="0" applyFont="1" applyBorder="1"/>
    <xf numFmtId="0" fontId="15" fillId="0" borderId="209" xfId="0" applyFont="1" applyBorder="1"/>
    <xf numFmtId="0" fontId="68" fillId="0" borderId="0" xfId="40" applyFont="1"/>
    <xf numFmtId="0" fontId="36" fillId="40" borderId="20" xfId="40" applyFont="1" applyFill="1" applyBorder="1" applyAlignment="1">
      <alignment horizontal="center"/>
    </xf>
    <xf numFmtId="0" fontId="36" fillId="0" borderId="12" xfId="0" applyFont="1" applyFill="1" applyBorder="1" applyAlignment="1">
      <alignment wrapText="1"/>
    </xf>
    <xf numFmtId="0" fontId="15" fillId="0" borderId="208" xfId="40" applyFont="1" applyBorder="1"/>
    <xf numFmtId="0" fontId="69" fillId="0" borderId="28" xfId="0" applyFont="1" applyBorder="1"/>
    <xf numFmtId="0" fontId="15" fillId="0" borderId="209" xfId="0" applyFont="1" applyBorder="1" applyAlignment="1">
      <alignment horizontal="left"/>
    </xf>
    <xf numFmtId="0" fontId="15" fillId="0" borderId="28" xfId="0" applyFont="1" applyBorder="1" applyAlignment="1">
      <alignment horizontal="left"/>
    </xf>
    <xf numFmtId="0" fontId="70" fillId="0" borderId="0" xfId="0" applyFont="1"/>
    <xf numFmtId="0" fontId="15" fillId="0" borderId="0" xfId="0" applyFont="1"/>
    <xf numFmtId="0" fontId="36" fillId="0" borderId="287" xfId="41" applyFont="1" applyFill="1" applyBorder="1" applyAlignment="1" applyProtection="1">
      <alignment horizontal="center" vertical="center"/>
      <protection locked="0"/>
    </xf>
    <xf numFmtId="0" fontId="27" fillId="0" borderId="362" xfId="39" applyFont="1" applyBorder="1" applyAlignment="1" applyProtection="1">
      <alignment horizontal="center"/>
      <protection locked="0"/>
    </xf>
    <xf numFmtId="0" fontId="27" fillId="0" borderId="363" xfId="39" applyFont="1" applyBorder="1" applyAlignment="1" applyProtection="1">
      <alignment horizontal="center"/>
      <protection locked="0"/>
    </xf>
    <xf numFmtId="0" fontId="27" fillId="0" borderId="364" xfId="39" applyFont="1" applyBorder="1" applyAlignment="1" applyProtection="1">
      <alignment horizontal="center"/>
      <protection locked="0"/>
    </xf>
    <xf numFmtId="1" fontId="27" fillId="0" borderId="362" xfId="40" applyNumberFormat="1" applyFont="1" applyBorder="1" applyAlignment="1">
      <alignment horizontal="center"/>
    </xf>
    <xf numFmtId="1" fontId="27" fillId="39" borderId="342" xfId="40" applyNumberFormat="1" applyFont="1" applyFill="1" applyBorder="1" applyAlignment="1">
      <alignment horizontal="center"/>
    </xf>
    <xf numFmtId="0" fontId="27" fillId="39" borderId="342" xfId="40" applyFont="1" applyFill="1" applyBorder="1" applyAlignment="1">
      <alignment horizontal="center"/>
    </xf>
    <xf numFmtId="1" fontId="27" fillId="39" borderId="365" xfId="40" applyNumberFormat="1" applyFont="1" applyFill="1" applyBorder="1" applyAlignment="1">
      <alignment horizontal="center" vertical="center" shrinkToFit="1"/>
    </xf>
    <xf numFmtId="0" fontId="15" fillId="0" borderId="158" xfId="0" applyFont="1" applyBorder="1"/>
    <xf numFmtId="0" fontId="15" fillId="0" borderId="42" xfId="0" applyFont="1" applyBorder="1"/>
    <xf numFmtId="0" fontId="15" fillId="0" borderId="0" xfId="46" applyFont="1"/>
    <xf numFmtId="0" fontId="40" fillId="0" borderId="209" xfId="46" applyFont="1" applyBorder="1" applyAlignment="1">
      <alignment horizontal="left"/>
    </xf>
    <xf numFmtId="0" fontId="40" fillId="0" borderId="209" xfId="46" applyFont="1" applyBorder="1" applyAlignment="1">
      <alignment horizontal="center"/>
    </xf>
    <xf numFmtId="0" fontId="36" fillId="35" borderId="209" xfId="48" applyFont="1" applyFill="1" applyBorder="1" applyAlignment="1">
      <alignment horizontal="left" vertical="center" wrapText="1"/>
    </xf>
    <xf numFmtId="0" fontId="36" fillId="35" borderId="209" xfId="48" applyFont="1" applyFill="1" applyBorder="1" applyAlignment="1">
      <alignment vertical="center" wrapText="1"/>
    </xf>
    <xf numFmtId="0" fontId="36" fillId="0" borderId="209" xfId="46" applyFont="1" applyBorder="1" applyAlignment="1">
      <alignment horizontal="left" vertical="top" wrapText="1"/>
    </xf>
    <xf numFmtId="0" fontId="36" fillId="0" borderId="209" xfId="46" applyFont="1" applyBorder="1" applyAlignment="1">
      <alignment horizontal="left" vertical="center" wrapText="1"/>
    </xf>
    <xf numFmtId="0" fontId="36" fillId="0" borderId="209" xfId="46" applyFont="1" applyBorder="1" applyAlignment="1">
      <alignment horizontal="left"/>
    </xf>
    <xf numFmtId="0" fontId="36" fillId="0" borderId="209" xfId="46" applyFont="1" applyBorder="1"/>
    <xf numFmtId="0" fontId="36" fillId="0" borderId="20" xfId="46" applyFont="1" applyBorder="1" applyAlignment="1">
      <alignment horizontal="left" vertical="center"/>
    </xf>
    <xf numFmtId="0" fontId="15" fillId="0" borderId="209" xfId="46" applyFont="1" applyBorder="1"/>
    <xf numFmtId="0" fontId="15" fillId="0" borderId="209" xfId="46" applyFont="1" applyBorder="1" applyAlignment="1">
      <alignment vertical="center"/>
    </xf>
    <xf numFmtId="0" fontId="15" fillId="0" borderId="209" xfId="46" applyFont="1" applyBorder="1" applyAlignment="1">
      <alignment horizontal="left" vertical="center"/>
    </xf>
    <xf numFmtId="0" fontId="36" fillId="27" borderId="75" xfId="40" applyFont="1" applyFill="1" applyBorder="1" applyProtection="1">
      <protection locked="0"/>
    </xf>
    <xf numFmtId="0" fontId="36" fillId="27" borderId="12" xfId="40" applyFont="1" applyFill="1" applyBorder="1" applyProtection="1">
      <protection locked="0"/>
    </xf>
    <xf numFmtId="0" fontId="36" fillId="42" borderId="15" xfId="40" applyFont="1" applyFill="1" applyBorder="1" applyAlignment="1" applyProtection="1">
      <alignment horizontal="center" vertical="center"/>
      <protection locked="0"/>
    </xf>
    <xf numFmtId="0" fontId="36" fillId="42" borderId="208" xfId="40" applyFont="1" applyFill="1" applyBorder="1"/>
    <xf numFmtId="0" fontId="36" fillId="42" borderId="22" xfId="40" applyFont="1" applyFill="1" applyBorder="1"/>
    <xf numFmtId="0" fontId="15" fillId="42" borderId="208" xfId="40" applyFont="1" applyFill="1" applyBorder="1"/>
    <xf numFmtId="0" fontId="15" fillId="42" borderId="209" xfId="0" applyFont="1" applyFill="1" applyBorder="1"/>
    <xf numFmtId="0" fontId="15" fillId="42" borderId="28" xfId="0" applyFont="1" applyFill="1" applyBorder="1"/>
    <xf numFmtId="0" fontId="67" fillId="42" borderId="209" xfId="50" applyFont="1" applyFill="1" applyBorder="1"/>
    <xf numFmtId="0" fontId="36" fillId="0" borderId="0" xfId="40" applyFont="1" applyFill="1" applyBorder="1" applyProtection="1">
      <protection locked="0"/>
    </xf>
    <xf numFmtId="0" fontId="36" fillId="0" borderId="70" xfId="39" applyFont="1" applyFill="1" applyBorder="1" applyAlignment="1" applyProtection="1">
      <alignment horizontal="center"/>
      <protection locked="0"/>
    </xf>
    <xf numFmtId="0" fontId="36" fillId="42" borderId="12" xfId="40" applyFont="1" applyFill="1" applyBorder="1" applyAlignment="1" applyProtection="1">
      <alignment horizontal="left"/>
      <protection locked="0"/>
    </xf>
    <xf numFmtId="0" fontId="36" fillId="42" borderId="12" xfId="40" applyFont="1" applyFill="1" applyBorder="1" applyProtection="1">
      <protection locked="0"/>
    </xf>
    <xf numFmtId="0" fontId="36" fillId="42" borderId="301" xfId="40" applyFont="1" applyFill="1" applyBorder="1" applyAlignment="1" applyProtection="1">
      <alignment horizontal="left"/>
      <protection locked="0"/>
    </xf>
    <xf numFmtId="0" fontId="36" fillId="42" borderId="37" xfId="40" applyFont="1" applyFill="1" applyBorder="1" applyAlignment="1" applyProtection="1">
      <alignment horizontal="left" vertical="center"/>
      <protection locked="0"/>
    </xf>
    <xf numFmtId="0" fontId="43" fillId="43" borderId="117" xfId="40" applyFont="1" applyFill="1" applyBorder="1"/>
    <xf numFmtId="0" fontId="43" fillId="43" borderId="353" xfId="40" applyFont="1" applyFill="1" applyBorder="1"/>
    <xf numFmtId="0" fontId="36" fillId="42" borderId="209" xfId="40" applyFont="1" applyFill="1" applyBorder="1" applyAlignment="1" applyProtection="1">
      <alignment horizontal="center" vertical="center"/>
      <protection locked="0"/>
    </xf>
    <xf numFmtId="0" fontId="36" fillId="42" borderId="209" xfId="40" applyFont="1" applyFill="1" applyBorder="1" applyProtection="1">
      <protection locked="0"/>
    </xf>
    <xf numFmtId="1" fontId="36" fillId="42" borderId="209" xfId="40" applyNumberFormat="1" applyFont="1" applyFill="1" applyBorder="1" applyAlignment="1">
      <alignment horizontal="center"/>
    </xf>
    <xf numFmtId="0" fontId="36" fillId="42" borderId="28" xfId="40" applyFont="1" applyFill="1" applyBorder="1"/>
    <xf numFmtId="0" fontId="15" fillId="42" borderId="208" xfId="0" applyFont="1" applyFill="1" applyBorder="1"/>
    <xf numFmtId="0" fontId="36" fillId="42" borderId="37" xfId="41" applyFont="1" applyFill="1" applyBorder="1" applyAlignment="1" applyProtection="1">
      <alignment horizontal="center" vertical="center"/>
      <protection locked="0"/>
    </xf>
    <xf numFmtId="0" fontId="36" fillId="42" borderId="12" xfId="0" applyFont="1" applyFill="1" applyBorder="1"/>
    <xf numFmtId="0" fontId="36" fillId="42" borderId="224" xfId="41" applyFont="1" applyFill="1" applyBorder="1" applyAlignment="1" applyProtection="1">
      <alignment horizontal="center" vertical="center"/>
      <protection locked="0"/>
    </xf>
    <xf numFmtId="0" fontId="36" fillId="42" borderId="213" xfId="0" applyFont="1" applyFill="1" applyBorder="1"/>
    <xf numFmtId="0" fontId="36" fillId="42" borderId="272" xfId="40" applyFont="1" applyFill="1" applyBorder="1" applyAlignment="1" applyProtection="1">
      <alignment horizontal="left"/>
      <protection locked="0"/>
    </xf>
    <xf numFmtId="0" fontId="36" fillId="42" borderId="278" xfId="40" applyFont="1" applyFill="1" applyBorder="1" applyAlignment="1" applyProtection="1">
      <alignment horizontal="center" vertical="center"/>
      <protection locked="0"/>
    </xf>
    <xf numFmtId="1" fontId="24" fillId="26" borderId="297" xfId="40" applyNumberFormat="1" applyFont="1" applyFill="1" applyBorder="1" applyAlignment="1">
      <alignment horizontal="center" vertical="center"/>
    </xf>
    <xf numFmtId="1" fontId="24" fillId="26" borderId="294" xfId="40" applyNumberFormat="1" applyFont="1" applyFill="1" applyBorder="1" applyAlignment="1">
      <alignment horizontal="center" vertical="center"/>
    </xf>
    <xf numFmtId="0" fontId="27" fillId="26" borderId="121" xfId="40" applyFont="1" applyFill="1" applyBorder="1" applyAlignment="1">
      <alignment horizontal="left" vertical="center" wrapText="1"/>
    </xf>
    <xf numFmtId="0" fontId="27" fillId="26" borderId="122" xfId="40" applyFont="1" applyFill="1" applyBorder="1" applyAlignment="1">
      <alignment horizontal="left" vertical="center" wrapText="1"/>
    </xf>
    <xf numFmtId="0" fontId="37" fillId="26" borderId="88" xfId="40" applyFont="1" applyFill="1" applyBorder="1" applyAlignment="1">
      <alignment horizontal="center" textRotation="90" wrapText="1"/>
    </xf>
    <xf numFmtId="0" fontId="37" fillId="26" borderId="94" xfId="40" applyFont="1" applyFill="1" applyBorder="1" applyAlignment="1">
      <alignment horizontal="center" textRotation="90" wrapText="1"/>
    </xf>
    <xf numFmtId="0" fontId="37" fillId="26" borderId="120" xfId="40" applyFont="1" applyFill="1" applyBorder="1" applyAlignment="1">
      <alignment horizontal="center" textRotation="90" wrapText="1"/>
    </xf>
    <xf numFmtId="0" fontId="37" fillId="26" borderId="192" xfId="40" applyFont="1" applyFill="1" applyBorder="1" applyAlignment="1">
      <alignment horizontal="center" textRotation="90" wrapText="1"/>
    </xf>
    <xf numFmtId="0" fontId="37" fillId="26" borderId="87" xfId="40" applyFont="1" applyFill="1" applyBorder="1" applyAlignment="1">
      <alignment horizontal="center" textRotation="90"/>
    </xf>
    <xf numFmtId="0" fontId="37" fillId="26" borderId="93" xfId="40" applyFont="1" applyFill="1" applyBorder="1" applyAlignment="1">
      <alignment horizontal="center" textRotation="90"/>
    </xf>
    <xf numFmtId="0" fontId="43" fillId="26" borderId="225" xfId="40" applyFont="1" applyFill="1" applyBorder="1" applyAlignment="1">
      <alignment horizontal="center" vertical="center"/>
    </xf>
    <xf numFmtId="0" fontId="43" fillId="26" borderId="98" xfId="40" applyFont="1" applyFill="1" applyBorder="1" applyAlignment="1">
      <alignment horizontal="center" vertical="center"/>
    </xf>
    <xf numFmtId="0" fontId="43" fillId="26" borderId="98" xfId="40" applyFont="1" applyFill="1" applyBorder="1" applyAlignment="1">
      <alignment horizontal="center"/>
    </xf>
    <xf numFmtId="0" fontId="43" fillId="26" borderId="99" xfId="40" applyFont="1" applyFill="1" applyBorder="1" applyAlignment="1">
      <alignment horizontal="center"/>
    </xf>
    <xf numFmtId="0" fontId="37" fillId="26" borderId="20" xfId="40" applyFont="1" applyFill="1" applyBorder="1" applyAlignment="1">
      <alignment horizontal="center"/>
    </xf>
    <xf numFmtId="0" fontId="37" fillId="26" borderId="108" xfId="40" applyFont="1" applyFill="1" applyBorder="1" applyAlignment="1">
      <alignment horizontal="center" textRotation="90"/>
    </xf>
    <xf numFmtId="0" fontId="37" fillId="26" borderId="228" xfId="40" applyFont="1" applyFill="1" applyBorder="1" applyAlignment="1">
      <alignment horizontal="center" textRotation="90" wrapText="1"/>
    </xf>
    <xf numFmtId="0" fontId="37" fillId="26" borderId="39" xfId="40" applyFont="1" applyFill="1" applyBorder="1" applyAlignment="1">
      <alignment horizontal="center"/>
    </xf>
    <xf numFmtId="0" fontId="37" fillId="37" borderId="22" xfId="40" applyFont="1" applyFill="1" applyBorder="1" applyAlignment="1">
      <alignment horizontal="center" vertical="center" wrapText="1"/>
    </xf>
    <xf numFmtId="0" fontId="37" fillId="37" borderId="22" xfId="0" applyFont="1" applyFill="1" applyBorder="1" applyAlignment="1">
      <alignment vertical="center"/>
    </xf>
    <xf numFmtId="0" fontId="37" fillId="37" borderId="10" xfId="40" applyFont="1" applyFill="1" applyBorder="1" applyAlignment="1">
      <alignment horizontal="center" vertical="center" wrapText="1"/>
    </xf>
    <xf numFmtId="0" fontId="37" fillId="37" borderId="10" xfId="0" applyFont="1" applyFill="1" applyBorder="1" applyAlignment="1">
      <alignment horizontal="center" vertical="center" wrapText="1"/>
    </xf>
    <xf numFmtId="0" fontId="35" fillId="0" borderId="0" xfId="40" applyFont="1" applyAlignment="1">
      <alignment horizontal="center" vertical="center"/>
    </xf>
    <xf numFmtId="0" fontId="35" fillId="0" borderId="0" xfId="40" applyFont="1" applyAlignment="1" applyProtection="1">
      <alignment horizontal="center" vertical="center"/>
      <protection locked="0"/>
    </xf>
    <xf numFmtId="0" fontId="35" fillId="0" borderId="76" xfId="40" applyFont="1" applyBorder="1" applyAlignment="1">
      <alignment horizontal="center" vertical="center"/>
    </xf>
    <xf numFmtId="0" fontId="37" fillId="26" borderId="77" xfId="40" applyFont="1" applyFill="1" applyBorder="1" applyAlignment="1">
      <alignment horizontal="center" vertical="center" textRotation="90"/>
    </xf>
    <xf numFmtId="0" fontId="37" fillId="26" borderId="79" xfId="40" applyFont="1" applyFill="1" applyBorder="1" applyAlignment="1">
      <alignment horizontal="center" vertical="center" textRotation="90"/>
    </xf>
    <xf numFmtId="0" fontId="37" fillId="26" borderId="89" xfId="40" applyFont="1" applyFill="1" applyBorder="1" applyAlignment="1">
      <alignment horizontal="center" vertical="center" textRotation="90"/>
    </xf>
    <xf numFmtId="0" fontId="38" fillId="26" borderId="78" xfId="40" applyFont="1" applyFill="1" applyBorder="1" applyAlignment="1">
      <alignment horizontal="center" vertical="center" textRotation="90"/>
    </xf>
    <xf numFmtId="0" fontId="38" fillId="26" borderId="80" xfId="40" applyFont="1" applyFill="1" applyBorder="1" applyAlignment="1">
      <alignment horizontal="center" vertical="center" textRotation="90"/>
    </xf>
    <xf numFmtId="0" fontId="38" fillId="26" borderId="90" xfId="40" applyFont="1" applyFill="1" applyBorder="1" applyAlignment="1">
      <alignment horizontal="center" vertical="center" textRotation="90"/>
    </xf>
    <xf numFmtId="0" fontId="39" fillId="26" borderId="190" xfId="40" applyFont="1" applyFill="1" applyBorder="1" applyAlignment="1">
      <alignment horizontal="center" vertical="center"/>
    </xf>
    <xf numFmtId="0" fontId="39" fillId="26" borderId="191" xfId="40" applyFont="1" applyFill="1" applyBorder="1" applyAlignment="1">
      <alignment horizontal="center" vertical="center"/>
    </xf>
    <xf numFmtId="0" fontId="39" fillId="26" borderId="192" xfId="40" applyFont="1" applyFill="1" applyBorder="1" applyAlignment="1">
      <alignment horizontal="center" vertical="center"/>
    </xf>
    <xf numFmtId="0" fontId="37" fillId="26" borderId="41" xfId="40" applyFont="1" applyFill="1" applyBorder="1" applyAlignment="1">
      <alignment horizontal="center" vertical="center" wrapText="1"/>
    </xf>
    <xf numFmtId="0" fontId="37" fillId="26" borderId="55" xfId="40" applyFont="1" applyFill="1" applyBorder="1" applyAlignment="1">
      <alignment horizontal="center" vertical="center" wrapText="1"/>
    </xf>
    <xf numFmtId="0" fontId="37" fillId="26" borderId="230" xfId="40" applyFont="1" applyFill="1" applyBorder="1" applyAlignment="1">
      <alignment horizontal="center" vertical="center"/>
    </xf>
    <xf numFmtId="0" fontId="37" fillId="26" borderId="32" xfId="40" applyFont="1" applyFill="1" applyBorder="1" applyAlignment="1">
      <alignment horizontal="center" vertical="center"/>
    </xf>
    <xf numFmtId="0" fontId="37" fillId="26" borderId="136" xfId="40" applyFont="1" applyFill="1" applyBorder="1" applyAlignment="1">
      <alignment horizontal="center" vertical="center"/>
    </xf>
    <xf numFmtId="0" fontId="37" fillId="26" borderId="231" xfId="40" applyFont="1" applyFill="1" applyBorder="1" applyAlignment="1">
      <alignment horizontal="center" vertical="center"/>
    </xf>
    <xf numFmtId="0" fontId="37" fillId="26" borderId="59" xfId="40" applyFont="1" applyFill="1" applyBorder="1" applyAlignment="1">
      <alignment horizontal="center" vertical="center"/>
    </xf>
    <xf numFmtId="0" fontId="37" fillId="26" borderId="199" xfId="40" applyFont="1" applyFill="1" applyBorder="1" applyAlignment="1">
      <alignment horizontal="center" vertical="center"/>
    </xf>
    <xf numFmtId="0" fontId="37" fillId="26" borderId="81" xfId="40" applyFont="1" applyFill="1" applyBorder="1" applyAlignment="1">
      <alignment horizontal="center"/>
    </xf>
    <xf numFmtId="0" fontId="37" fillId="26" borderId="82" xfId="40" applyFont="1" applyFill="1" applyBorder="1" applyAlignment="1">
      <alignment horizontal="center"/>
    </xf>
    <xf numFmtId="0" fontId="41" fillId="26" borderId="229" xfId="40" applyFont="1" applyFill="1" applyBorder="1" applyAlignment="1">
      <alignment horizontal="center" textRotation="90" wrapText="1"/>
    </xf>
    <xf numFmtId="0" fontId="41" fillId="26" borderId="95" xfId="40" applyFont="1" applyFill="1" applyBorder="1" applyAlignment="1">
      <alignment horizontal="center" textRotation="90" wrapText="1"/>
    </xf>
    <xf numFmtId="0" fontId="37" fillId="26" borderId="48" xfId="40" applyFont="1" applyFill="1" applyBorder="1" applyAlignment="1">
      <alignment horizontal="center" vertical="center" wrapText="1"/>
    </xf>
    <xf numFmtId="0" fontId="37" fillId="26" borderId="83" xfId="40" applyFont="1" applyFill="1" applyBorder="1" applyAlignment="1">
      <alignment horizontal="center"/>
    </xf>
    <xf numFmtId="0" fontId="37" fillId="24" borderId="61" xfId="41" applyFont="1" applyFill="1" applyBorder="1" applyAlignment="1">
      <alignment horizontal="center" vertical="center" textRotation="90"/>
    </xf>
    <xf numFmtId="0" fontId="37" fillId="24" borderId="62" xfId="41" applyFont="1" applyFill="1" applyBorder="1" applyAlignment="1">
      <alignment horizontal="center" vertical="center" textRotation="90"/>
    </xf>
    <xf numFmtId="0" fontId="37" fillId="24" borderId="63" xfId="41" applyFont="1" applyFill="1" applyBorder="1" applyAlignment="1">
      <alignment horizontal="center" vertical="center" textRotation="90"/>
    </xf>
    <xf numFmtId="0" fontId="37" fillId="24" borderId="64" xfId="41" applyFont="1" applyFill="1" applyBorder="1" applyAlignment="1">
      <alignment horizontal="center" vertical="center" textRotation="90"/>
    </xf>
    <xf numFmtId="0" fontId="37" fillId="24" borderId="65" xfId="41" applyFont="1" applyFill="1" applyBorder="1" applyAlignment="1">
      <alignment horizontal="center" vertical="center" textRotation="90"/>
    </xf>
    <xf numFmtId="0" fontId="37" fillId="24" borderId="66" xfId="41" applyFont="1" applyFill="1" applyBorder="1" applyAlignment="1">
      <alignment horizontal="center" vertical="center" textRotation="90"/>
    </xf>
    <xf numFmtId="0" fontId="37" fillId="24" borderId="44" xfId="41" applyFont="1" applyFill="1" applyBorder="1" applyAlignment="1">
      <alignment horizontal="center" vertical="center"/>
    </xf>
    <xf numFmtId="0" fontId="37" fillId="24" borderId="0" xfId="41" applyFont="1" applyFill="1" applyAlignment="1">
      <alignment horizontal="center" vertical="center"/>
    </xf>
    <xf numFmtId="0" fontId="43" fillId="24" borderId="59" xfId="48" applyFont="1" applyFill="1" applyBorder="1" applyAlignment="1">
      <alignment horizontal="center" vertical="center"/>
    </xf>
    <xf numFmtId="0" fontId="36" fillId="24" borderId="67" xfId="48" applyFont="1" applyFill="1" applyBorder="1" applyAlignment="1">
      <alignment horizontal="center" vertical="center" wrapText="1"/>
    </xf>
    <xf numFmtId="0" fontId="40" fillId="37" borderId="209" xfId="40" applyFont="1" applyFill="1" applyBorder="1" applyAlignment="1">
      <alignment horizontal="center" vertical="center" wrapText="1"/>
    </xf>
    <xf numFmtId="0" fontId="40" fillId="37" borderId="209" xfId="48" applyFont="1" applyFill="1" applyBorder="1" applyAlignment="1">
      <alignment vertical="center"/>
    </xf>
    <xf numFmtId="0" fontId="40" fillId="37" borderId="209" xfId="48" applyFont="1" applyFill="1" applyBorder="1" applyAlignment="1">
      <alignment horizontal="center" vertical="center" wrapText="1"/>
    </xf>
    <xf numFmtId="0" fontId="40" fillId="24" borderId="18" xfId="41" applyFont="1" applyFill="1" applyBorder="1" applyAlignment="1">
      <alignment horizontal="center"/>
    </xf>
    <xf numFmtId="0" fontId="40" fillId="24" borderId="36" xfId="41" applyFont="1" applyFill="1" applyBorder="1" applyAlignment="1">
      <alignment horizontal="center"/>
    </xf>
    <xf numFmtId="0" fontId="40" fillId="24" borderId="34" xfId="41" applyFont="1" applyFill="1" applyBorder="1" applyAlignment="1">
      <alignment horizontal="center"/>
    </xf>
    <xf numFmtId="0" fontId="40" fillId="24" borderId="35" xfId="41" applyFont="1" applyFill="1" applyBorder="1" applyAlignment="1">
      <alignment horizontal="center"/>
    </xf>
    <xf numFmtId="0" fontId="40" fillId="24" borderId="41" xfId="41" applyFont="1" applyFill="1" applyBorder="1" applyAlignment="1">
      <alignment horizontal="center"/>
    </xf>
    <xf numFmtId="0" fontId="40" fillId="24" borderId="55" xfId="41" applyFont="1" applyFill="1" applyBorder="1" applyAlignment="1">
      <alignment horizontal="center"/>
    </xf>
    <xf numFmtId="0" fontId="40" fillId="24" borderId="234" xfId="41" applyFont="1" applyFill="1" applyBorder="1" applyAlignment="1">
      <alignment horizontal="center"/>
    </xf>
    <xf numFmtId="0" fontId="40" fillId="24" borderId="169" xfId="41" applyFont="1" applyFill="1" applyBorder="1" applyAlignment="1">
      <alignment horizontal="center"/>
    </xf>
    <xf numFmtId="0" fontId="40" fillId="24" borderId="167" xfId="41" applyFont="1" applyFill="1" applyBorder="1" applyAlignment="1">
      <alignment horizontal="center"/>
    </xf>
    <xf numFmtId="0" fontId="40" fillId="24" borderId="12" xfId="41" applyFont="1" applyFill="1" applyBorder="1" applyAlignment="1">
      <alignment horizontal="center" textRotation="90"/>
    </xf>
    <xf numFmtId="0" fontId="36" fillId="24" borderId="132" xfId="48" applyFont="1" applyFill="1" applyBorder="1" applyAlignment="1">
      <alignment horizontal="center"/>
    </xf>
    <xf numFmtId="0" fontId="40" fillId="24" borderId="209" xfId="41" applyFont="1" applyFill="1" applyBorder="1" applyAlignment="1">
      <alignment horizontal="center" textRotation="90"/>
    </xf>
    <xf numFmtId="0" fontId="36" fillId="24" borderId="17" xfId="48" applyFont="1" applyFill="1" applyBorder="1" applyAlignment="1">
      <alignment horizontal="center"/>
    </xf>
    <xf numFmtId="0" fontId="48" fillId="26" borderId="352" xfId="40" applyFont="1" applyFill="1" applyBorder="1" applyAlignment="1">
      <alignment horizontal="center" vertical="center" textRotation="90" wrapText="1"/>
    </xf>
    <xf numFmtId="0" fontId="48" fillId="26" borderId="143" xfId="40" applyFont="1" applyFill="1" applyBorder="1" applyAlignment="1">
      <alignment horizontal="center" vertical="center" textRotation="90" wrapText="1"/>
    </xf>
    <xf numFmtId="0" fontId="36" fillId="24" borderId="19" xfId="48" applyFont="1" applyFill="1" applyBorder="1" applyAlignment="1">
      <alignment horizontal="center" vertical="center"/>
    </xf>
    <xf numFmtId="0" fontId="36" fillId="24" borderId="161" xfId="48" applyFont="1" applyFill="1" applyBorder="1" applyAlignment="1">
      <alignment horizontal="center" vertical="center"/>
    </xf>
    <xf numFmtId="0" fontId="36" fillId="24" borderId="81" xfId="48" applyFont="1" applyFill="1" applyBorder="1" applyAlignment="1">
      <alignment horizontal="center" vertical="center"/>
    </xf>
    <xf numFmtId="0" fontId="36" fillId="24" borderId="138" xfId="48" applyFont="1" applyFill="1" applyBorder="1" applyAlignment="1">
      <alignment horizontal="center" vertical="center"/>
    </xf>
    <xf numFmtId="0" fontId="40" fillId="24" borderId="235" xfId="41" applyFont="1" applyFill="1" applyBorder="1" applyAlignment="1">
      <alignment horizontal="center"/>
    </xf>
    <xf numFmtId="0" fontId="40" fillId="24" borderId="215" xfId="41" applyFont="1" applyFill="1" applyBorder="1" applyAlignment="1">
      <alignment horizontal="center" textRotation="90"/>
    </xf>
    <xf numFmtId="0" fontId="36" fillId="24" borderId="46" xfId="48" applyFont="1" applyFill="1" applyBorder="1" applyAlignment="1">
      <alignment horizontal="center"/>
    </xf>
    <xf numFmtId="0" fontId="43" fillId="0" borderId="44" xfId="48" applyFont="1" applyBorder="1" applyAlignment="1">
      <alignment horizontal="center" vertical="center"/>
    </xf>
    <xf numFmtId="0" fontId="43" fillId="0" borderId="45" xfId="48" applyFont="1" applyBorder="1" applyAlignment="1">
      <alignment horizontal="center" vertical="center"/>
    </xf>
    <xf numFmtId="0" fontId="43" fillId="0" borderId="19" xfId="48" applyFont="1" applyBorder="1" applyAlignment="1">
      <alignment horizontal="center" vertical="center"/>
    </xf>
    <xf numFmtId="0" fontId="43" fillId="0" borderId="38" xfId="48" applyFont="1" applyBorder="1" applyAlignment="1">
      <alignment horizontal="center" vertical="center"/>
    </xf>
    <xf numFmtId="0" fontId="46" fillId="24" borderId="156" xfId="41" applyFont="1" applyFill="1" applyBorder="1" applyAlignment="1">
      <alignment horizontal="center" vertical="center"/>
    </xf>
    <xf numFmtId="0" fontId="46" fillId="24" borderId="20" xfId="41" applyFont="1" applyFill="1" applyBorder="1" applyAlignment="1">
      <alignment horizontal="center" vertical="center"/>
    </xf>
    <xf numFmtId="0" fontId="46" fillId="24" borderId="21" xfId="41" applyFont="1" applyFill="1" applyBorder="1" applyAlignment="1">
      <alignment horizontal="center" vertical="center"/>
    </xf>
    <xf numFmtId="0" fontId="43" fillId="24" borderId="24" xfId="41" applyFont="1" applyFill="1" applyBorder="1" applyAlignment="1">
      <alignment horizontal="left" vertical="center" wrapText="1"/>
    </xf>
    <xf numFmtId="0" fontId="36" fillId="24" borderId="249" xfId="48" applyFont="1" applyFill="1" applyBorder="1" applyAlignment="1">
      <alignment horizontal="left" vertical="center" wrapText="1"/>
    </xf>
    <xf numFmtId="1" fontId="37" fillId="24" borderId="48" xfId="41" applyNumberFormat="1" applyFont="1" applyFill="1" applyBorder="1" applyAlignment="1">
      <alignment horizontal="center" vertical="center"/>
    </xf>
    <xf numFmtId="1" fontId="37" fillId="24" borderId="41" xfId="41" applyNumberFormat="1" applyFont="1" applyFill="1" applyBorder="1" applyAlignment="1">
      <alignment horizontal="center" vertical="center"/>
    </xf>
    <xf numFmtId="1" fontId="37" fillId="24" borderId="55" xfId="41" applyNumberFormat="1" applyFont="1" applyFill="1" applyBorder="1" applyAlignment="1">
      <alignment horizontal="center" vertical="center"/>
    </xf>
    <xf numFmtId="1" fontId="43" fillId="26" borderId="74" xfId="40" applyNumberFormat="1" applyFont="1" applyFill="1" applyBorder="1" applyAlignment="1">
      <alignment horizontal="center"/>
    </xf>
    <xf numFmtId="1" fontId="43" fillId="26" borderId="20" xfId="40" applyNumberFormat="1" applyFont="1" applyFill="1" applyBorder="1" applyAlignment="1">
      <alignment horizontal="center"/>
    </xf>
    <xf numFmtId="1" fontId="43" fillId="26" borderId="11" xfId="40" applyNumberFormat="1" applyFont="1" applyFill="1" applyBorder="1" applyAlignment="1">
      <alignment horizontal="center"/>
    </xf>
    <xf numFmtId="1" fontId="43" fillId="26" borderId="209" xfId="40" applyNumberFormat="1" applyFont="1" applyFill="1" applyBorder="1" applyAlignment="1">
      <alignment horizontal="center"/>
    </xf>
    <xf numFmtId="1" fontId="37" fillId="26" borderId="241" xfId="40" applyNumberFormat="1" applyFont="1" applyFill="1" applyBorder="1" applyAlignment="1">
      <alignment horizontal="center"/>
    </xf>
    <xf numFmtId="1" fontId="37" fillId="26" borderId="14" xfId="40" applyNumberFormat="1" applyFont="1" applyFill="1" applyBorder="1" applyAlignment="1">
      <alignment horizontal="center"/>
    </xf>
    <xf numFmtId="1" fontId="43" fillId="26" borderId="10" xfId="40" applyNumberFormat="1" applyFont="1" applyFill="1" applyBorder="1" applyAlignment="1">
      <alignment horizontal="center"/>
    </xf>
    <xf numFmtId="1" fontId="43" fillId="26" borderId="241" xfId="40" applyNumberFormat="1" applyFont="1" applyFill="1" applyBorder="1" applyAlignment="1">
      <alignment horizontal="center"/>
    </xf>
    <xf numFmtId="1" fontId="43" fillId="26" borderId="14" xfId="40" applyNumberFormat="1" applyFont="1" applyFill="1" applyBorder="1" applyAlignment="1">
      <alignment horizontal="center"/>
    </xf>
    <xf numFmtId="0" fontId="40" fillId="26" borderId="87" xfId="40" applyFont="1" applyFill="1" applyBorder="1" applyAlignment="1">
      <alignment horizontal="center" textRotation="90"/>
    </xf>
    <xf numFmtId="0" fontId="40" fillId="26" borderId="93" xfId="40" applyFont="1" applyFill="1" applyBorder="1" applyAlignment="1">
      <alignment horizontal="center" textRotation="90"/>
    </xf>
    <xf numFmtId="0" fontId="40" fillId="26" borderId="120" xfId="40" applyFont="1" applyFill="1" applyBorder="1" applyAlignment="1">
      <alignment horizontal="center" textRotation="90" wrapText="1"/>
    </xf>
    <xf numFmtId="0" fontId="40" fillId="26" borderId="192" xfId="40" applyFont="1" applyFill="1" applyBorder="1" applyAlignment="1">
      <alignment horizontal="center" textRotation="90" wrapText="1"/>
    </xf>
    <xf numFmtId="0" fontId="40" fillId="24" borderId="10" xfId="41" applyFont="1" applyFill="1" applyBorder="1" applyAlignment="1">
      <alignment horizontal="center" textRotation="90"/>
    </xf>
    <xf numFmtId="0" fontId="40" fillId="24" borderId="216" xfId="41" applyFont="1" applyFill="1" applyBorder="1" applyAlignment="1">
      <alignment horizontal="center" textRotation="90"/>
    </xf>
    <xf numFmtId="0" fontId="40" fillId="24" borderId="221" xfId="41" applyFont="1" applyFill="1" applyBorder="1" applyAlignment="1">
      <alignment horizontal="center" textRotation="90"/>
    </xf>
    <xf numFmtId="0" fontId="40" fillId="24" borderId="237" xfId="41" applyFont="1" applyFill="1" applyBorder="1" applyAlignment="1">
      <alignment horizontal="center" textRotation="90"/>
    </xf>
    <xf numFmtId="0" fontId="40" fillId="24" borderId="212" xfId="41" applyFont="1" applyFill="1" applyBorder="1" applyAlignment="1">
      <alignment horizontal="center" textRotation="90"/>
    </xf>
    <xf numFmtId="0" fontId="40" fillId="24" borderId="238" xfId="41" applyFont="1" applyFill="1" applyBorder="1" applyAlignment="1">
      <alignment horizontal="center" textRotation="90"/>
    </xf>
    <xf numFmtId="0" fontId="36" fillId="25" borderId="48" xfId="0" applyFont="1" applyFill="1" applyBorder="1" applyAlignment="1">
      <alignment horizontal="center" vertical="center" wrapText="1"/>
    </xf>
    <xf numFmtId="0" fontId="36" fillId="25" borderId="41" xfId="0" applyFont="1" applyFill="1" applyBorder="1" applyAlignment="1">
      <alignment horizontal="center" vertical="center" wrapText="1"/>
    </xf>
    <xf numFmtId="0" fontId="36" fillId="25" borderId="55" xfId="0" applyFont="1" applyFill="1" applyBorder="1" applyAlignment="1">
      <alignment horizontal="center" vertical="center" wrapText="1"/>
    </xf>
    <xf numFmtId="0" fontId="40" fillId="24" borderId="174" xfId="41" applyFont="1" applyFill="1" applyBorder="1" applyAlignment="1">
      <alignment horizontal="center" textRotation="90"/>
    </xf>
    <xf numFmtId="0" fontId="40" fillId="24" borderId="28" xfId="41" applyFont="1" applyFill="1" applyBorder="1" applyAlignment="1">
      <alignment horizontal="center" textRotation="90"/>
    </xf>
    <xf numFmtId="0" fontId="36" fillId="24" borderId="42" xfId="48" applyFont="1" applyFill="1" applyBorder="1" applyAlignment="1">
      <alignment horizontal="center"/>
    </xf>
    <xf numFmtId="0" fontId="40" fillId="24" borderId="33" xfId="41" applyFont="1" applyFill="1" applyBorder="1" applyAlignment="1">
      <alignment horizontal="center" textRotation="90"/>
    </xf>
    <xf numFmtId="0" fontId="46" fillId="24" borderId="25" xfId="40" applyFont="1" applyFill="1" applyBorder="1" applyAlignment="1">
      <alignment horizontal="center" vertical="center"/>
    </xf>
    <xf numFmtId="0" fontId="46" fillId="24" borderId="218" xfId="40" applyFont="1" applyFill="1" applyBorder="1" applyAlignment="1">
      <alignment horizontal="center" vertical="center"/>
    </xf>
    <xf numFmtId="0" fontId="36" fillId="25" borderId="67" xfId="40" applyFont="1" applyFill="1" applyBorder="1" applyAlignment="1">
      <alignment horizontal="center"/>
    </xf>
    <xf numFmtId="0" fontId="36" fillId="25" borderId="252" xfId="40" applyFont="1" applyFill="1" applyBorder="1" applyAlignment="1">
      <alignment horizontal="center"/>
    </xf>
    <xf numFmtId="0" fontId="40" fillId="37" borderId="10" xfId="40" applyFont="1" applyFill="1" applyBorder="1" applyAlignment="1">
      <alignment horizontal="center" vertical="center" wrapText="1"/>
    </xf>
    <xf numFmtId="0" fontId="40" fillId="37" borderId="10" xfId="0" applyFont="1" applyFill="1" applyBorder="1" applyAlignment="1">
      <alignment vertical="center"/>
    </xf>
    <xf numFmtId="0" fontId="40" fillId="37" borderId="28" xfId="40" applyFont="1" applyFill="1" applyBorder="1" applyAlignment="1">
      <alignment horizontal="center" vertical="center" wrapText="1"/>
    </xf>
    <xf numFmtId="0" fontId="40" fillId="37" borderId="28" xfId="0" applyFont="1" applyFill="1" applyBorder="1" applyAlignment="1">
      <alignment horizontal="center" vertical="center" wrapText="1"/>
    </xf>
    <xf numFmtId="0" fontId="43" fillId="0" borderId="43" xfId="40" applyFont="1" applyBorder="1" applyAlignment="1">
      <alignment horizontal="center" vertical="center" wrapText="1"/>
    </xf>
    <xf numFmtId="0" fontId="36" fillId="0" borderId="44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30" xfId="0" applyFont="1" applyBorder="1" applyAlignment="1">
      <alignment horizontal="center" vertical="center" wrapText="1"/>
    </xf>
    <xf numFmtId="0" fontId="43" fillId="25" borderId="44" xfId="48" applyFont="1" applyFill="1" applyBorder="1" applyAlignment="1">
      <alignment horizontal="center" vertical="center"/>
    </xf>
    <xf numFmtId="0" fontId="43" fillId="25" borderId="45" xfId="48" applyFont="1" applyFill="1" applyBorder="1" applyAlignment="1">
      <alignment horizontal="center" vertical="center"/>
    </xf>
    <xf numFmtId="0" fontId="43" fillId="25" borderId="19" xfId="48" applyFont="1" applyFill="1" applyBorder="1" applyAlignment="1">
      <alignment horizontal="center" vertical="center"/>
    </xf>
    <xf numFmtId="0" fontId="43" fillId="25" borderId="38" xfId="48" applyFont="1" applyFill="1" applyBorder="1" applyAlignment="1">
      <alignment horizontal="center" vertical="center"/>
    </xf>
    <xf numFmtId="0" fontId="48" fillId="26" borderId="142" xfId="40" applyFont="1" applyFill="1" applyBorder="1" applyAlignment="1">
      <alignment horizontal="center" vertical="center" textRotation="90" wrapText="1"/>
    </xf>
    <xf numFmtId="0" fontId="35" fillId="0" borderId="29" xfId="40" applyFont="1" applyBorder="1" applyAlignment="1">
      <alignment horizontal="center" vertical="center"/>
    </xf>
    <xf numFmtId="0" fontId="40" fillId="26" borderId="236" xfId="40" applyFont="1" applyFill="1" applyBorder="1" applyAlignment="1">
      <alignment horizontal="center" textRotation="90"/>
    </xf>
    <xf numFmtId="0" fontId="40" fillId="26" borderId="145" xfId="40" applyFont="1" applyFill="1" applyBorder="1" applyAlignment="1">
      <alignment horizontal="center" textRotation="90"/>
    </xf>
    <xf numFmtId="0" fontId="40" fillId="26" borderId="209" xfId="40" applyFont="1" applyFill="1" applyBorder="1" applyAlignment="1">
      <alignment horizontal="center" textRotation="90"/>
    </xf>
    <xf numFmtId="0" fontId="40" fillId="24" borderId="233" xfId="41" applyFont="1" applyFill="1" applyBorder="1" applyAlignment="1">
      <alignment horizontal="center" textRotation="90"/>
    </xf>
    <xf numFmtId="0" fontId="40" fillId="24" borderId="66" xfId="41" applyFont="1" applyFill="1" applyBorder="1" applyAlignment="1">
      <alignment horizontal="center" textRotation="90"/>
    </xf>
    <xf numFmtId="1" fontId="37" fillId="24" borderId="260" xfId="41" applyNumberFormat="1" applyFont="1" applyFill="1" applyBorder="1" applyAlignment="1">
      <alignment horizontal="center" vertical="center"/>
    </xf>
    <xf numFmtId="1" fontId="37" fillId="24" borderId="263" xfId="41" applyNumberFormat="1" applyFont="1" applyFill="1" applyBorder="1" applyAlignment="1">
      <alignment horizontal="center" vertical="center"/>
    </xf>
    <xf numFmtId="0" fontId="54" fillId="26" borderId="142" xfId="40" applyFont="1" applyFill="1" applyBorder="1" applyAlignment="1">
      <alignment horizontal="center" vertical="center" textRotation="90" wrapText="1"/>
    </xf>
    <xf numFmtId="0" fontId="54" fillId="26" borderId="143" xfId="40" applyFont="1" applyFill="1" applyBorder="1" applyAlignment="1">
      <alignment horizontal="center" vertical="center" textRotation="90" wrapText="1"/>
    </xf>
    <xf numFmtId="0" fontId="38" fillId="24" borderId="161" xfId="41" applyFont="1" applyFill="1" applyBorder="1" applyAlignment="1">
      <alignment horizontal="center" vertical="center"/>
    </xf>
    <xf numFmtId="0" fontId="38" fillId="24" borderId="81" xfId="41" applyFont="1" applyFill="1" applyBorder="1" applyAlignment="1">
      <alignment horizontal="center" vertical="center"/>
    </xf>
    <xf numFmtId="0" fontId="38" fillId="24" borderId="138" xfId="41" applyFont="1" applyFill="1" applyBorder="1" applyAlignment="1">
      <alignment horizontal="center" vertical="center"/>
    </xf>
    <xf numFmtId="0" fontId="47" fillId="24" borderId="10" xfId="41" applyFont="1" applyFill="1" applyBorder="1" applyAlignment="1">
      <alignment horizontal="center" textRotation="90"/>
    </xf>
    <xf numFmtId="0" fontId="47" fillId="24" borderId="17" xfId="48" applyFont="1" applyFill="1" applyBorder="1" applyAlignment="1">
      <alignment horizontal="center"/>
    </xf>
    <xf numFmtId="0" fontId="47" fillId="24" borderId="12" xfId="41" applyFont="1" applyFill="1" applyBorder="1" applyAlignment="1">
      <alignment horizontal="center" textRotation="90"/>
    </xf>
    <xf numFmtId="0" fontId="47" fillId="24" borderId="132" xfId="48" applyFont="1" applyFill="1" applyBorder="1" applyAlignment="1">
      <alignment horizontal="center"/>
    </xf>
    <xf numFmtId="0" fontId="47" fillId="24" borderId="28" xfId="41" applyFont="1" applyFill="1" applyBorder="1" applyAlignment="1">
      <alignment horizontal="center" textRotation="90"/>
    </xf>
    <xf numFmtId="0" fontId="47" fillId="24" borderId="42" xfId="48" applyFont="1" applyFill="1" applyBorder="1" applyAlignment="1">
      <alignment horizontal="center"/>
    </xf>
    <xf numFmtId="0" fontId="47" fillId="24" borderId="33" xfId="41" applyFont="1" applyFill="1" applyBorder="1" applyAlignment="1">
      <alignment horizontal="center" textRotation="90"/>
    </xf>
    <xf numFmtId="0" fontId="47" fillId="24" borderId="46" xfId="48" applyFont="1" applyFill="1" applyBorder="1" applyAlignment="1">
      <alignment horizontal="center"/>
    </xf>
    <xf numFmtId="0" fontId="38" fillId="37" borderId="37" xfId="41" applyFont="1" applyFill="1" applyBorder="1" applyAlignment="1">
      <alignment horizontal="center" vertical="center" wrapText="1"/>
    </xf>
    <xf numFmtId="0" fontId="38" fillId="37" borderId="262" xfId="41" applyFont="1" applyFill="1" applyBorder="1" applyAlignment="1">
      <alignment horizontal="center" vertical="center" wrapText="1"/>
    </xf>
    <xf numFmtId="0" fontId="29" fillId="24" borderId="156" xfId="41" applyFont="1" applyFill="1" applyBorder="1" applyAlignment="1">
      <alignment horizontal="center" vertical="center"/>
    </xf>
    <xf numFmtId="0" fontId="29" fillId="24" borderId="169" xfId="41" applyFont="1" applyFill="1" applyBorder="1" applyAlignment="1">
      <alignment horizontal="center" vertical="center"/>
    </xf>
    <xf numFmtId="0" fontId="29" fillId="24" borderId="137" xfId="41" applyFont="1" applyFill="1" applyBorder="1" applyAlignment="1">
      <alignment horizontal="center" vertical="center"/>
    </xf>
    <xf numFmtId="0" fontId="47" fillId="24" borderId="18" xfId="41" applyFont="1" applyFill="1" applyBorder="1" applyAlignment="1">
      <alignment horizontal="center"/>
    </xf>
    <xf numFmtId="0" fontId="47" fillId="24" borderId="36" xfId="41" applyFont="1" applyFill="1" applyBorder="1" applyAlignment="1">
      <alignment horizontal="center"/>
    </xf>
    <xf numFmtId="0" fontId="47" fillId="37" borderId="10" xfId="40" applyFont="1" applyFill="1" applyBorder="1" applyAlignment="1">
      <alignment horizontal="center" vertical="center" wrapText="1"/>
    </xf>
    <xf numFmtId="0" fontId="47" fillId="37" borderId="10" xfId="0" applyFont="1" applyFill="1" applyBorder="1" applyAlignment="1">
      <alignment vertical="center"/>
    </xf>
    <xf numFmtId="0" fontId="47" fillId="37" borderId="28" xfId="40" applyFont="1" applyFill="1" applyBorder="1" applyAlignment="1">
      <alignment horizontal="center" vertical="center" wrapText="1"/>
    </xf>
    <xf numFmtId="0" fontId="47" fillId="37" borderId="28" xfId="0" applyFont="1" applyFill="1" applyBorder="1" applyAlignment="1">
      <alignment horizontal="center" vertical="center" wrapText="1"/>
    </xf>
    <xf numFmtId="0" fontId="53" fillId="24" borderId="61" xfId="41" applyFont="1" applyFill="1" applyBorder="1" applyAlignment="1">
      <alignment horizontal="center" vertical="center" textRotation="90"/>
    </xf>
    <xf numFmtId="0" fontId="53" fillId="24" borderId="62" xfId="41" applyFont="1" applyFill="1" applyBorder="1" applyAlignment="1">
      <alignment horizontal="center" vertical="center" textRotation="90"/>
    </xf>
    <xf numFmtId="0" fontId="53" fillId="24" borderId="63" xfId="41" applyFont="1" applyFill="1" applyBorder="1" applyAlignment="1">
      <alignment horizontal="center" vertical="center" textRotation="90"/>
    </xf>
    <xf numFmtId="0" fontId="53" fillId="24" borderId="274" xfId="41" applyFont="1" applyFill="1" applyBorder="1" applyAlignment="1">
      <alignment horizontal="center" vertical="center" textRotation="90"/>
    </xf>
    <xf numFmtId="0" fontId="53" fillId="24" borderId="275" xfId="41" applyFont="1" applyFill="1" applyBorder="1" applyAlignment="1">
      <alignment horizontal="center" vertical="center" textRotation="90"/>
    </xf>
    <xf numFmtId="0" fontId="53" fillId="24" borderId="276" xfId="41" applyFont="1" applyFill="1" applyBorder="1" applyAlignment="1">
      <alignment horizontal="center" vertical="center" textRotation="90"/>
    </xf>
    <xf numFmtId="0" fontId="53" fillId="24" borderId="44" xfId="41" applyFont="1" applyFill="1" applyBorder="1" applyAlignment="1">
      <alignment horizontal="center" vertical="center"/>
    </xf>
    <xf numFmtId="0" fontId="53" fillId="24" borderId="0" xfId="41" applyFont="1" applyFill="1" applyAlignment="1">
      <alignment horizontal="center" vertical="center"/>
    </xf>
    <xf numFmtId="0" fontId="53" fillId="24" borderId="59" xfId="48" applyFont="1" applyFill="1" applyBorder="1" applyAlignment="1">
      <alignment horizontal="center" vertical="center"/>
    </xf>
    <xf numFmtId="0" fontId="47" fillId="24" borderId="67" xfId="48" applyFont="1" applyFill="1" applyBorder="1" applyAlignment="1">
      <alignment horizontal="center" vertical="center" wrapText="1"/>
    </xf>
    <xf numFmtId="0" fontId="53" fillId="0" borderId="44" xfId="48" applyFont="1" applyBorder="1" applyAlignment="1">
      <alignment horizontal="center" vertical="center"/>
    </xf>
    <xf numFmtId="0" fontId="53" fillId="0" borderId="45" xfId="48" applyFont="1" applyBorder="1" applyAlignment="1">
      <alignment horizontal="center" vertical="center"/>
    </xf>
    <xf numFmtId="0" fontId="53" fillId="0" borderId="19" xfId="48" applyFont="1" applyBorder="1" applyAlignment="1">
      <alignment horizontal="center" vertical="center"/>
    </xf>
    <xf numFmtId="0" fontId="53" fillId="0" borderId="38" xfId="48" applyFont="1" applyBorder="1" applyAlignment="1">
      <alignment horizontal="center" vertical="center"/>
    </xf>
    <xf numFmtId="0" fontId="47" fillId="24" borderId="34" xfId="41" applyFont="1" applyFill="1" applyBorder="1" applyAlignment="1">
      <alignment horizontal="center"/>
    </xf>
    <xf numFmtId="0" fontId="43" fillId="24" borderId="161" xfId="41" applyFont="1" applyFill="1" applyBorder="1" applyAlignment="1">
      <alignment horizontal="center" vertical="center"/>
    </xf>
    <xf numFmtId="0" fontId="43" fillId="24" borderId="81" xfId="41" applyFont="1" applyFill="1" applyBorder="1" applyAlignment="1">
      <alignment horizontal="center" vertical="center"/>
    </xf>
    <xf numFmtId="0" fontId="43" fillId="24" borderId="138" xfId="41" applyFont="1" applyFill="1" applyBorder="1" applyAlignment="1">
      <alignment horizontal="center" vertical="center"/>
    </xf>
    <xf numFmtId="0" fontId="37" fillId="24" borderId="319" xfId="41" applyFont="1" applyFill="1" applyBorder="1" applyAlignment="1">
      <alignment horizontal="center"/>
    </xf>
    <xf numFmtId="0" fontId="37" fillId="24" borderId="320" xfId="41" applyFont="1" applyFill="1" applyBorder="1" applyAlignment="1">
      <alignment horizontal="center"/>
    </xf>
    <xf numFmtId="0" fontId="37" fillId="24" borderId="308" xfId="41" applyFont="1" applyFill="1" applyBorder="1" applyAlignment="1">
      <alignment horizontal="center"/>
    </xf>
    <xf numFmtId="0" fontId="37" fillId="24" borderId="51" xfId="41" applyFont="1" applyFill="1" applyBorder="1" applyAlignment="1">
      <alignment horizontal="center" wrapText="1"/>
    </xf>
    <xf numFmtId="0" fontId="37" fillId="24" borderId="41" xfId="41" applyFont="1" applyFill="1" applyBorder="1" applyAlignment="1">
      <alignment horizontal="center" wrapText="1"/>
    </xf>
    <xf numFmtId="0" fontId="37" fillId="24" borderId="55" xfId="41" applyFont="1" applyFill="1" applyBorder="1" applyAlignment="1">
      <alignment horizontal="center" wrapText="1"/>
    </xf>
    <xf numFmtId="0" fontId="37" fillId="26" borderId="321" xfId="40" applyFont="1" applyFill="1" applyBorder="1" applyAlignment="1">
      <alignment horizontal="center"/>
    </xf>
    <xf numFmtId="0" fontId="37" fillId="26" borderId="268" xfId="40" applyFont="1" applyFill="1" applyBorder="1" applyAlignment="1">
      <alignment horizontal="center"/>
    </xf>
    <xf numFmtId="0" fontId="37" fillId="26" borderId="311" xfId="40" applyFont="1" applyFill="1" applyBorder="1" applyAlignment="1">
      <alignment horizontal="center"/>
    </xf>
    <xf numFmtId="1" fontId="24" fillId="24" borderId="48" xfId="41" applyNumberFormat="1" applyFont="1" applyFill="1" applyBorder="1" applyAlignment="1">
      <alignment horizontal="center" vertical="center"/>
    </xf>
    <xf numFmtId="1" fontId="24" fillId="24" borderId="41" xfId="41" applyNumberFormat="1" applyFont="1" applyFill="1" applyBorder="1" applyAlignment="1">
      <alignment horizontal="center" vertical="center"/>
    </xf>
    <xf numFmtId="1" fontId="24" fillId="24" borderId="55" xfId="41" applyNumberFormat="1" applyFont="1" applyFill="1" applyBorder="1" applyAlignment="1">
      <alignment horizontal="center" vertical="center"/>
    </xf>
    <xf numFmtId="0" fontId="36" fillId="0" borderId="44" xfId="48" applyFont="1" applyBorder="1" applyAlignment="1">
      <alignment horizontal="center" vertical="center"/>
    </xf>
    <xf numFmtId="0" fontId="36" fillId="0" borderId="45" xfId="48" applyFont="1" applyBorder="1" applyAlignment="1">
      <alignment horizontal="center" vertical="center"/>
    </xf>
    <xf numFmtId="0" fontId="36" fillId="0" borderId="19" xfId="48" applyFont="1" applyBorder="1" applyAlignment="1">
      <alignment horizontal="center" vertical="center"/>
    </xf>
    <xf numFmtId="0" fontId="36" fillId="0" borderId="38" xfId="48" applyFont="1" applyBorder="1" applyAlignment="1">
      <alignment horizontal="center" vertical="center"/>
    </xf>
    <xf numFmtId="0" fontId="37" fillId="25" borderId="37" xfId="41" applyFont="1" applyFill="1" applyBorder="1" applyAlignment="1">
      <alignment horizontal="center" vertical="center" wrapText="1"/>
    </xf>
    <xf numFmtId="0" fontId="37" fillId="25" borderId="262" xfId="41" applyFont="1" applyFill="1" applyBorder="1" applyAlignment="1">
      <alignment horizontal="center" vertical="center" wrapText="1"/>
    </xf>
    <xf numFmtId="0" fontId="37" fillId="37" borderId="224" xfId="41" applyFont="1" applyFill="1" applyBorder="1" applyAlignment="1">
      <alignment horizontal="center" vertical="center" wrapText="1"/>
    </xf>
    <xf numFmtId="0" fontId="37" fillId="37" borderId="268" xfId="41" applyFont="1" applyFill="1" applyBorder="1" applyAlignment="1">
      <alignment horizontal="center" vertical="center" wrapText="1"/>
    </xf>
    <xf numFmtId="0" fontId="29" fillId="24" borderId="0" xfId="41" applyFont="1" applyFill="1" applyAlignment="1">
      <alignment horizontal="center" vertical="center"/>
    </xf>
    <xf numFmtId="0" fontId="29" fillId="24" borderId="30" xfId="41" applyFont="1" applyFill="1" applyBorder="1" applyAlignment="1">
      <alignment horizontal="center" vertical="center"/>
    </xf>
    <xf numFmtId="1" fontId="36" fillId="26" borderId="11" xfId="40" applyNumberFormat="1" applyFont="1" applyFill="1" applyBorder="1" applyAlignment="1">
      <alignment horizontal="center"/>
    </xf>
    <xf numFmtId="1" fontId="36" fillId="26" borderId="10" xfId="40" applyNumberFormat="1" applyFont="1" applyFill="1" applyBorder="1" applyAlignment="1">
      <alignment horizontal="center"/>
    </xf>
    <xf numFmtId="1" fontId="36" fillId="26" borderId="74" xfId="40" applyNumberFormat="1" applyFont="1" applyFill="1" applyBorder="1" applyAlignment="1">
      <alignment horizontal="center"/>
    </xf>
    <xf numFmtId="1" fontId="36" fillId="26" borderId="20" xfId="40" applyNumberFormat="1" applyFont="1" applyFill="1" applyBorder="1" applyAlignment="1">
      <alignment horizontal="center"/>
    </xf>
    <xf numFmtId="0" fontId="42" fillId="37" borderId="51" xfId="41" applyFont="1" applyFill="1" applyBorder="1" applyAlignment="1">
      <alignment horizontal="center"/>
    </xf>
    <xf numFmtId="0" fontId="42" fillId="37" borderId="41" xfId="41" applyFont="1" applyFill="1" applyBorder="1" applyAlignment="1">
      <alignment horizontal="center"/>
    </xf>
    <xf numFmtId="0" fontId="42" fillId="37" borderId="55" xfId="41" applyFont="1" applyFill="1" applyBorder="1" applyAlignment="1">
      <alignment horizontal="center"/>
    </xf>
    <xf numFmtId="0" fontId="37" fillId="25" borderId="48" xfId="48" applyFont="1" applyFill="1" applyBorder="1" applyAlignment="1">
      <alignment horizontal="center" vertical="center"/>
    </xf>
    <xf numFmtId="0" fontId="37" fillId="25" borderId="41" xfId="48" applyFont="1" applyFill="1" applyBorder="1" applyAlignment="1">
      <alignment horizontal="center" vertical="center"/>
    </xf>
    <xf numFmtId="0" fontId="37" fillId="25" borderId="55" xfId="48" applyFont="1" applyFill="1" applyBorder="1" applyAlignment="1">
      <alignment horizontal="center" vertical="center"/>
    </xf>
    <xf numFmtId="0" fontId="43" fillId="25" borderId="289" xfId="48" applyFont="1" applyFill="1" applyBorder="1" applyAlignment="1">
      <alignment horizontal="center" vertical="center"/>
    </xf>
    <xf numFmtId="0" fontId="43" fillId="25" borderId="290" xfId="48" applyFont="1" applyFill="1" applyBorder="1" applyAlignment="1">
      <alignment horizontal="center" vertical="center"/>
    </xf>
    <xf numFmtId="0" fontId="38" fillId="24" borderId="64" xfId="41" applyFont="1" applyFill="1" applyBorder="1" applyAlignment="1">
      <alignment horizontal="center" vertical="center" textRotation="90"/>
    </xf>
    <xf numFmtId="0" fontId="38" fillId="24" borderId="65" xfId="41" applyFont="1" applyFill="1" applyBorder="1" applyAlignment="1">
      <alignment horizontal="center" vertical="center" textRotation="90"/>
    </xf>
    <xf numFmtId="0" fontId="38" fillId="24" borderId="66" xfId="41" applyFont="1" applyFill="1" applyBorder="1" applyAlignment="1">
      <alignment horizontal="center" vertical="center" textRotation="90"/>
    </xf>
    <xf numFmtId="0" fontId="37" fillId="24" borderId="51" xfId="41" applyFont="1" applyFill="1" applyBorder="1" applyAlignment="1">
      <alignment horizontal="center"/>
    </xf>
    <xf numFmtId="0" fontId="37" fillId="24" borderId="41" xfId="41" applyFont="1" applyFill="1" applyBorder="1" applyAlignment="1">
      <alignment horizontal="center"/>
    </xf>
    <xf numFmtId="0" fontId="37" fillId="24" borderId="55" xfId="41" applyFont="1" applyFill="1" applyBorder="1" applyAlignment="1">
      <alignment horizontal="center"/>
    </xf>
    <xf numFmtId="0" fontId="37" fillId="24" borderId="322" xfId="41" applyFont="1" applyFill="1" applyBorder="1" applyAlignment="1">
      <alignment horizontal="center"/>
    </xf>
    <xf numFmtId="0" fontId="37" fillId="24" borderId="323" xfId="41" applyFont="1" applyFill="1" applyBorder="1" applyAlignment="1">
      <alignment horizontal="center"/>
    </xf>
    <xf numFmtId="1" fontId="37" fillId="24" borderId="51" xfId="41" applyNumberFormat="1" applyFont="1" applyFill="1" applyBorder="1" applyAlignment="1">
      <alignment horizontal="center" vertical="center"/>
    </xf>
    <xf numFmtId="0" fontId="40" fillId="24" borderId="20" xfId="41" applyFont="1" applyFill="1" applyBorder="1" applyAlignment="1">
      <alignment horizontal="center" textRotation="90"/>
    </xf>
    <xf numFmtId="0" fontId="48" fillId="26" borderId="291" xfId="40" applyFont="1" applyFill="1" applyBorder="1" applyAlignment="1">
      <alignment horizontal="center" vertical="center" textRotation="90" wrapText="1"/>
    </xf>
    <xf numFmtId="0" fontId="46" fillId="24" borderId="161" xfId="41" applyFont="1" applyFill="1" applyBorder="1" applyAlignment="1">
      <alignment horizontal="center" vertical="center"/>
    </xf>
    <xf numFmtId="0" fontId="46" fillId="24" borderId="81" xfId="41" applyFont="1" applyFill="1" applyBorder="1" applyAlignment="1">
      <alignment horizontal="center" vertical="center"/>
    </xf>
    <xf numFmtId="0" fontId="46" fillId="24" borderId="138" xfId="41" applyFont="1" applyFill="1" applyBorder="1" applyAlignment="1">
      <alignment horizontal="center" vertical="center"/>
    </xf>
    <xf numFmtId="0" fontId="37" fillId="24" borderId="37" xfId="41" applyFont="1" applyFill="1" applyBorder="1" applyAlignment="1">
      <alignment horizontal="center" vertical="center" wrapText="1"/>
    </xf>
    <xf numFmtId="0" fontId="37" fillId="24" borderId="262" xfId="41" applyFont="1" applyFill="1" applyBorder="1" applyAlignment="1">
      <alignment horizontal="center" vertical="center" wrapText="1"/>
    </xf>
    <xf numFmtId="0" fontId="37" fillId="24" borderId="208" xfId="41" applyFont="1" applyFill="1" applyBorder="1" applyAlignment="1">
      <alignment horizontal="center" vertical="center" wrapText="1"/>
    </xf>
    <xf numFmtId="0" fontId="40" fillId="37" borderId="208" xfId="0" applyFont="1" applyFill="1" applyBorder="1" applyAlignment="1">
      <alignment vertical="center"/>
    </xf>
    <xf numFmtId="0" fontId="46" fillId="24" borderId="0" xfId="41" applyFont="1" applyFill="1" applyBorder="1" applyAlignment="1">
      <alignment horizontal="center" vertical="center"/>
    </xf>
    <xf numFmtId="0" fontId="46" fillId="24" borderId="30" xfId="41" applyFont="1" applyFill="1" applyBorder="1" applyAlignment="1">
      <alignment horizontal="center" vertical="center"/>
    </xf>
    <xf numFmtId="0" fontId="36" fillId="35" borderId="209" xfId="48" applyFont="1" applyFill="1" applyBorder="1" applyAlignment="1">
      <alignment horizontal="left" vertical="center" wrapText="1"/>
    </xf>
    <xf numFmtId="0" fontId="40" fillId="0" borderId="209" xfId="46" applyFont="1" applyBorder="1" applyAlignment="1" applyProtection="1">
      <alignment horizontal="center" vertical="center"/>
      <protection locked="0"/>
    </xf>
    <xf numFmtId="0" fontId="40" fillId="0" borderId="209" xfId="46" applyFont="1" applyBorder="1" applyAlignment="1">
      <alignment horizontal="center" vertical="center"/>
    </xf>
    <xf numFmtId="0" fontId="40" fillId="0" borderId="209" xfId="46" applyFont="1" applyBorder="1" applyAlignment="1">
      <alignment horizontal="left" vertical="center"/>
    </xf>
    <xf numFmtId="0" fontId="36" fillId="0" borderId="249" xfId="46" applyFont="1" applyBorder="1" applyAlignment="1">
      <alignment horizontal="left" vertical="center"/>
    </xf>
    <xf numFmtId="0" fontId="36" fillId="0" borderId="20" xfId="46" applyFont="1" applyBorder="1" applyAlignment="1">
      <alignment horizontal="left" vertical="center"/>
    </xf>
    <xf numFmtId="0" fontId="15" fillId="0" borderId="209" xfId="46" applyFont="1" applyBorder="1" applyAlignment="1">
      <alignment horizontal="left" vertical="center"/>
    </xf>
    <xf numFmtId="0" fontId="36" fillId="35" borderId="249" xfId="48" applyFont="1" applyFill="1" applyBorder="1" applyAlignment="1">
      <alignment horizontal="center" vertical="center" wrapText="1"/>
    </xf>
    <xf numFmtId="0" fontId="36" fillId="35" borderId="20" xfId="48" applyFont="1" applyFill="1" applyBorder="1" applyAlignment="1">
      <alignment horizontal="center" vertical="center" wrapText="1"/>
    </xf>
    <xf numFmtId="0" fontId="36" fillId="35" borderId="249" xfId="48" applyFont="1" applyFill="1" applyBorder="1" applyAlignment="1">
      <alignment horizontal="left" vertical="center" wrapText="1"/>
    </xf>
    <xf numFmtId="0" fontId="36" fillId="35" borderId="20" xfId="48" applyFont="1" applyFill="1" applyBorder="1" applyAlignment="1">
      <alignment horizontal="left" vertical="center" wrapText="1"/>
    </xf>
    <xf numFmtId="0" fontId="36" fillId="0" borderId="249" xfId="46" applyFont="1" applyBorder="1" applyAlignment="1">
      <alignment horizontal="left" vertical="center" wrapText="1"/>
    </xf>
    <xf numFmtId="0" fontId="36" fillId="0" borderId="20" xfId="46" applyFont="1" applyBorder="1" applyAlignment="1">
      <alignment horizontal="left" vertical="center" wrapText="1"/>
    </xf>
    <xf numFmtId="0" fontId="36" fillId="0" borderId="209" xfId="46" applyFont="1" applyBorder="1" applyAlignment="1">
      <alignment horizontal="left" vertical="center"/>
    </xf>
    <xf numFmtId="0" fontId="43" fillId="42" borderId="209" xfId="40" applyFont="1" applyFill="1" applyBorder="1"/>
  </cellXfs>
  <cellStyles count="51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1" xfId="29" builtinId="29" customBuiltin="1"/>
    <cellStyle name="Jelölőszín 2" xfId="30" builtinId="33" customBuiltin="1"/>
    <cellStyle name="Jelölőszín 3" xfId="31" builtinId="37" customBuiltin="1"/>
    <cellStyle name="Jelölőszín 4" xfId="32" builtinId="41" customBuiltin="1"/>
    <cellStyle name="Jelölőszín 5" xfId="33" builtinId="45" customBuiltin="1"/>
    <cellStyle name="Jelölőszín 6" xfId="34" builtinId="49" customBuiltin="1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Normál 2" xfId="38"/>
    <cellStyle name="Normál 2 2" xfId="47"/>
    <cellStyle name="Normál 3" xfId="48"/>
    <cellStyle name="Normál 4" xfId="49"/>
    <cellStyle name="Normál 4 2" xfId="50"/>
    <cellStyle name="Normál_bsc_kep_terv_onkorm_szakir" xfId="39"/>
    <cellStyle name="Normál_H_B séma 0323" xfId="40"/>
    <cellStyle name="Normál_H_B séma 0323 2" xfId="41"/>
    <cellStyle name="Normál_Hír 2" xfId="46"/>
    <cellStyle name="Összesen" xfId="42" builtinId="25" customBuiltin="1"/>
    <cellStyle name="Rossz" xfId="43" builtinId="27" customBuiltin="1"/>
    <cellStyle name="Semleges" xfId="44" builtinId="28" customBuiltin="1"/>
    <cellStyle name="Számítás" xfId="45" builtinId="22" customBuiltin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ocziM/Desktop/1.%20&#337;szi%20tantervi%20h&#225;l&#243;k/szakfelel&#337;si%20h&#225;l&#243;k/kik&#252;ld&#233;sre_20231115/2024_%20Rend&#233;szeti%20%20B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ZAK"/>
      <sheetName val="Bevándorlási"/>
      <sheetName val="HATÁRRENDÉSZETI"/>
      <sheetName val="Igrend"/>
      <sheetName val="Közlekedés"/>
      <sheetName val="Közrendvédelmi"/>
      <sheetName val="Előtanulmányi rend"/>
    </sheetNames>
    <sheetDataSet>
      <sheetData sheetId="0">
        <row r="90">
          <cell r="D90">
            <v>226</v>
          </cell>
          <cell r="E90">
            <v>310</v>
          </cell>
          <cell r="F90">
            <v>30</v>
          </cell>
          <cell r="H90">
            <v>70</v>
          </cell>
          <cell r="I90">
            <v>266</v>
          </cell>
          <cell r="J90">
            <v>29</v>
          </cell>
          <cell r="L90">
            <v>112</v>
          </cell>
          <cell r="M90">
            <v>238</v>
          </cell>
          <cell r="N90">
            <v>24</v>
          </cell>
          <cell r="P90">
            <v>98</v>
          </cell>
          <cell r="Q90">
            <v>238</v>
          </cell>
          <cell r="R90">
            <v>23</v>
          </cell>
          <cell r="T90">
            <v>126</v>
          </cell>
          <cell r="U90">
            <v>154</v>
          </cell>
          <cell r="V90">
            <v>19</v>
          </cell>
          <cell r="X90">
            <v>42</v>
          </cell>
          <cell r="Y90">
            <v>126</v>
          </cell>
          <cell r="Z90">
            <v>11</v>
          </cell>
          <cell r="AB90">
            <v>28</v>
          </cell>
          <cell r="AC90">
            <v>154</v>
          </cell>
          <cell r="AD90">
            <v>15</v>
          </cell>
          <cell r="AF90">
            <v>44</v>
          </cell>
          <cell r="AG90">
            <v>104</v>
          </cell>
          <cell r="AH90">
            <v>14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71"/>
  <sheetViews>
    <sheetView topLeftCell="A154" zoomScale="77" zoomScaleNormal="77" workbookViewId="0">
      <selection activeCell="A158" sqref="A158"/>
    </sheetView>
  </sheetViews>
  <sheetFormatPr defaultColWidth="9.33203125" defaultRowHeight="12.75" x14ac:dyDescent="0.2"/>
  <cols>
    <col min="1" max="1" width="14.1640625" style="57" customWidth="1"/>
    <col min="2" max="2" width="9.33203125" style="57"/>
    <col min="3" max="3" width="64.83203125" style="57" customWidth="1"/>
    <col min="4" max="18" width="9.33203125" style="57"/>
    <col min="19" max="19" width="10.83203125" style="57" customWidth="1"/>
    <col min="20" max="36" width="9.33203125" style="57"/>
    <col min="37" max="37" width="11.33203125" style="57" bestFit="1" customWidth="1"/>
    <col min="38" max="38" width="10.33203125" style="57" bestFit="1" customWidth="1"/>
    <col min="39" max="39" width="12.5" style="57" customWidth="1"/>
    <col min="40" max="40" width="86.1640625" style="58" bestFit="1" customWidth="1"/>
    <col min="41" max="41" width="53" style="58" bestFit="1" customWidth="1"/>
    <col min="42" max="16384" width="9.33203125" style="57"/>
  </cols>
  <sheetData>
    <row r="1" spans="1:42" ht="22.5" x14ac:dyDescent="0.2">
      <c r="A1" s="1307" t="s">
        <v>13</v>
      </c>
      <c r="B1" s="1307"/>
      <c r="C1" s="1307"/>
      <c r="D1" s="1307"/>
      <c r="E1" s="1307"/>
      <c r="F1" s="1307"/>
      <c r="G1" s="1307"/>
      <c r="H1" s="1307"/>
      <c r="I1" s="1307"/>
      <c r="J1" s="1307"/>
      <c r="K1" s="1307"/>
      <c r="L1" s="1307"/>
      <c r="M1" s="1307"/>
      <c r="N1" s="1307"/>
      <c r="O1" s="1307"/>
      <c r="P1" s="1307"/>
      <c r="Q1" s="1307"/>
      <c r="R1" s="1307"/>
      <c r="S1" s="1307"/>
      <c r="T1" s="1307"/>
      <c r="U1" s="1307"/>
      <c r="V1" s="1307"/>
      <c r="W1" s="1307"/>
      <c r="X1" s="1307"/>
      <c r="Y1" s="1307"/>
      <c r="Z1" s="1307"/>
      <c r="AA1" s="1307"/>
      <c r="AB1" s="1307"/>
      <c r="AC1" s="1307"/>
      <c r="AD1" s="1307"/>
      <c r="AE1" s="1307"/>
      <c r="AF1" s="1307"/>
      <c r="AG1" s="1307"/>
      <c r="AH1" s="1307"/>
      <c r="AI1" s="1307"/>
      <c r="AJ1" s="1307"/>
      <c r="AK1" s="1307"/>
      <c r="AL1" s="1307"/>
      <c r="AM1" s="1307"/>
    </row>
    <row r="2" spans="1:42" ht="22.5" x14ac:dyDescent="0.2">
      <c r="A2" s="1308" t="s">
        <v>351</v>
      </c>
      <c r="B2" s="1308"/>
      <c r="C2" s="1308"/>
      <c r="D2" s="1308"/>
      <c r="E2" s="1308"/>
      <c r="F2" s="1308"/>
      <c r="G2" s="1308"/>
      <c r="H2" s="1308"/>
      <c r="I2" s="1308"/>
      <c r="J2" s="1308"/>
      <c r="K2" s="1308"/>
      <c r="L2" s="1308"/>
      <c r="M2" s="1308"/>
      <c r="N2" s="1308"/>
      <c r="O2" s="1308"/>
      <c r="P2" s="1308"/>
      <c r="Q2" s="1308"/>
      <c r="R2" s="1308"/>
      <c r="S2" s="1308"/>
      <c r="T2" s="1308"/>
      <c r="U2" s="1308"/>
      <c r="V2" s="1308"/>
      <c r="W2" s="1308"/>
      <c r="X2" s="1308"/>
      <c r="Y2" s="1308"/>
      <c r="Z2" s="1308"/>
      <c r="AA2" s="1308"/>
      <c r="AB2" s="1308"/>
      <c r="AC2" s="1308"/>
      <c r="AD2" s="1308"/>
      <c r="AE2" s="1308"/>
      <c r="AF2" s="1308"/>
      <c r="AG2" s="1308"/>
      <c r="AH2" s="1308"/>
      <c r="AI2" s="1308"/>
      <c r="AJ2" s="1308"/>
      <c r="AK2" s="1308"/>
      <c r="AL2" s="1308"/>
      <c r="AM2" s="1308"/>
    </row>
    <row r="3" spans="1:42" ht="22.5" x14ac:dyDescent="0.2">
      <c r="A3" s="1308" t="s">
        <v>352</v>
      </c>
      <c r="B3" s="1308"/>
      <c r="C3" s="1308"/>
      <c r="D3" s="1308"/>
      <c r="E3" s="1308"/>
      <c r="F3" s="1308"/>
      <c r="G3" s="1308"/>
      <c r="H3" s="1308"/>
      <c r="I3" s="1308"/>
      <c r="J3" s="1308"/>
      <c r="K3" s="1308"/>
      <c r="L3" s="1308"/>
      <c r="M3" s="1308"/>
      <c r="N3" s="1308"/>
      <c r="O3" s="1308"/>
      <c r="P3" s="1308"/>
      <c r="Q3" s="1308"/>
      <c r="R3" s="1308"/>
      <c r="S3" s="1308"/>
      <c r="T3" s="1308"/>
      <c r="U3" s="1308"/>
      <c r="V3" s="1308"/>
      <c r="W3" s="1308"/>
      <c r="X3" s="1308"/>
      <c r="Y3" s="1308"/>
      <c r="Z3" s="1308"/>
      <c r="AA3" s="1308"/>
      <c r="AB3" s="1308"/>
      <c r="AC3" s="1308"/>
      <c r="AD3" s="1308"/>
      <c r="AE3" s="1308"/>
      <c r="AF3" s="1308"/>
      <c r="AG3" s="1308"/>
      <c r="AH3" s="1308"/>
      <c r="AI3" s="1308"/>
      <c r="AJ3" s="1308"/>
      <c r="AK3" s="1308"/>
      <c r="AL3" s="1308"/>
      <c r="AM3" s="1308"/>
    </row>
    <row r="4" spans="1:42" ht="23.25" thickBot="1" x14ac:dyDescent="0.25">
      <c r="A4" s="1309" t="s">
        <v>353</v>
      </c>
      <c r="B4" s="1309"/>
      <c r="C4" s="1309"/>
      <c r="D4" s="1307"/>
      <c r="E4" s="1307"/>
      <c r="F4" s="1307"/>
      <c r="G4" s="1307"/>
      <c r="H4" s="1307"/>
      <c r="I4" s="1307"/>
      <c r="J4" s="1307"/>
      <c r="K4" s="1307"/>
      <c r="L4" s="1307"/>
      <c r="M4" s="1307"/>
      <c r="N4" s="1307"/>
      <c r="O4" s="1307"/>
      <c r="P4" s="1307"/>
      <c r="Q4" s="1307"/>
      <c r="R4" s="1307"/>
      <c r="S4" s="1307"/>
      <c r="T4" s="1307"/>
      <c r="U4" s="1307"/>
      <c r="V4" s="1307"/>
      <c r="W4" s="1307"/>
      <c r="X4" s="1307"/>
      <c r="Y4" s="1307"/>
      <c r="Z4" s="1307"/>
      <c r="AA4" s="1307"/>
      <c r="AB4" s="1307"/>
      <c r="AC4" s="1307"/>
      <c r="AD4" s="1307"/>
      <c r="AE4" s="1307"/>
      <c r="AF4" s="1307"/>
      <c r="AG4" s="1307"/>
      <c r="AH4" s="1307"/>
      <c r="AI4" s="1307"/>
      <c r="AJ4" s="1307"/>
      <c r="AK4" s="1307"/>
      <c r="AL4" s="1307"/>
      <c r="AM4" s="1307"/>
    </row>
    <row r="5" spans="1:42" ht="17.25" customHeight="1" thickTop="1" thickBot="1" x14ac:dyDescent="0.25">
      <c r="A5" s="1310" t="s">
        <v>10</v>
      </c>
      <c r="B5" s="1313" t="s">
        <v>11</v>
      </c>
      <c r="C5" s="1316" t="s">
        <v>12</v>
      </c>
      <c r="D5" s="1319" t="s">
        <v>323</v>
      </c>
      <c r="E5" s="1319"/>
      <c r="F5" s="1319"/>
      <c r="G5" s="1319"/>
      <c r="H5" s="1319"/>
      <c r="I5" s="1319"/>
      <c r="J5" s="1319"/>
      <c r="K5" s="1319"/>
      <c r="L5" s="1319"/>
      <c r="M5" s="1319"/>
      <c r="N5" s="1319"/>
      <c r="O5" s="1319"/>
      <c r="P5" s="1319"/>
      <c r="Q5" s="1319"/>
      <c r="R5" s="1319"/>
      <c r="S5" s="1319"/>
      <c r="T5" s="1319"/>
      <c r="U5" s="1319"/>
      <c r="V5" s="1319"/>
      <c r="W5" s="1319"/>
      <c r="X5" s="1319"/>
      <c r="Y5" s="1319"/>
      <c r="Z5" s="1319"/>
      <c r="AA5" s="1320"/>
      <c r="AB5" s="1331"/>
      <c r="AC5" s="1319"/>
      <c r="AD5" s="1319"/>
      <c r="AE5" s="1319"/>
      <c r="AF5" s="1319"/>
      <c r="AG5" s="1319"/>
      <c r="AH5" s="1319"/>
      <c r="AI5" s="1319"/>
      <c r="AJ5" s="1321" t="s">
        <v>410</v>
      </c>
      <c r="AK5" s="1322"/>
      <c r="AL5" s="1322"/>
      <c r="AM5" s="1323"/>
      <c r="AN5" s="1303" t="s">
        <v>146</v>
      </c>
      <c r="AO5" s="1305" t="s">
        <v>147</v>
      </c>
    </row>
    <row r="6" spans="1:42" ht="15.75" thickBot="1" x14ac:dyDescent="0.25">
      <c r="A6" s="1311"/>
      <c r="B6" s="1314"/>
      <c r="C6" s="1317"/>
      <c r="D6" s="1327" t="s">
        <v>111</v>
      </c>
      <c r="E6" s="1327"/>
      <c r="F6" s="1327"/>
      <c r="G6" s="1328"/>
      <c r="H6" s="1327" t="s">
        <v>2</v>
      </c>
      <c r="I6" s="1327"/>
      <c r="J6" s="1327"/>
      <c r="K6" s="1332"/>
      <c r="L6" s="1327" t="s">
        <v>115</v>
      </c>
      <c r="M6" s="1327"/>
      <c r="N6" s="1327"/>
      <c r="O6" s="1328"/>
      <c r="P6" s="1327" t="s">
        <v>3</v>
      </c>
      <c r="Q6" s="1327"/>
      <c r="R6" s="1327"/>
      <c r="S6" s="1328"/>
      <c r="T6" s="1327" t="s">
        <v>112</v>
      </c>
      <c r="U6" s="1327"/>
      <c r="V6" s="1327"/>
      <c r="W6" s="1328"/>
      <c r="X6" s="1327" t="s">
        <v>113</v>
      </c>
      <c r="Y6" s="1327"/>
      <c r="Z6" s="1327"/>
      <c r="AA6" s="1327"/>
      <c r="AB6" s="1299" t="s">
        <v>388</v>
      </c>
      <c r="AC6" s="1299"/>
      <c r="AD6" s="1299"/>
      <c r="AE6" s="1299"/>
      <c r="AF6" s="1299" t="s">
        <v>389</v>
      </c>
      <c r="AG6" s="1299"/>
      <c r="AH6" s="1299"/>
      <c r="AI6" s="1302"/>
      <c r="AJ6" s="1324"/>
      <c r="AK6" s="1325"/>
      <c r="AL6" s="1325"/>
      <c r="AM6" s="1326"/>
      <c r="AN6" s="1304"/>
      <c r="AO6" s="1306"/>
    </row>
    <row r="7" spans="1:42" x14ac:dyDescent="0.2">
      <c r="A7" s="1311"/>
      <c r="B7" s="1314"/>
      <c r="C7" s="1317"/>
      <c r="D7" s="353" t="s">
        <v>411</v>
      </c>
      <c r="E7" s="353" t="s">
        <v>412</v>
      </c>
      <c r="F7" s="1293" t="s">
        <v>9</v>
      </c>
      <c r="G7" s="1291" t="s">
        <v>81</v>
      </c>
      <c r="H7" s="353" t="s">
        <v>411</v>
      </c>
      <c r="I7" s="353" t="s">
        <v>412</v>
      </c>
      <c r="J7" s="1293" t="s">
        <v>9</v>
      </c>
      <c r="K7" s="1289" t="s">
        <v>82</v>
      </c>
      <c r="L7" s="353" t="s">
        <v>411</v>
      </c>
      <c r="M7" s="353" t="s">
        <v>412</v>
      </c>
      <c r="N7" s="1293" t="s">
        <v>9</v>
      </c>
      <c r="O7" s="1289" t="s">
        <v>82</v>
      </c>
      <c r="P7" s="353" t="s">
        <v>411</v>
      </c>
      <c r="Q7" s="353" t="s">
        <v>412</v>
      </c>
      <c r="R7" s="1293" t="s">
        <v>9</v>
      </c>
      <c r="S7" s="1289" t="s">
        <v>82</v>
      </c>
      <c r="T7" s="353" t="s">
        <v>411</v>
      </c>
      <c r="U7" s="353" t="s">
        <v>412</v>
      </c>
      <c r="V7" s="1293" t="s">
        <v>9</v>
      </c>
      <c r="W7" s="1289" t="s">
        <v>82</v>
      </c>
      <c r="X7" s="353" t="s">
        <v>411</v>
      </c>
      <c r="Y7" s="353" t="s">
        <v>412</v>
      </c>
      <c r="Z7" s="1293" t="s">
        <v>9</v>
      </c>
      <c r="AA7" s="1289" t="s">
        <v>82</v>
      </c>
      <c r="AB7" s="353" t="s">
        <v>411</v>
      </c>
      <c r="AC7" s="353" t="s">
        <v>412</v>
      </c>
      <c r="AD7" s="1300" t="s">
        <v>9</v>
      </c>
      <c r="AE7" s="1301" t="s">
        <v>82</v>
      </c>
      <c r="AF7" s="353" t="s">
        <v>411</v>
      </c>
      <c r="AG7" s="353" t="s">
        <v>412</v>
      </c>
      <c r="AH7" s="1300" t="s">
        <v>9</v>
      </c>
      <c r="AI7" s="1301" t="s">
        <v>82</v>
      </c>
      <c r="AJ7" s="353" t="s">
        <v>411</v>
      </c>
      <c r="AK7" s="353" t="s">
        <v>412</v>
      </c>
      <c r="AL7" s="1300" t="s">
        <v>9</v>
      </c>
      <c r="AM7" s="1329" t="s">
        <v>83</v>
      </c>
      <c r="AN7" s="1304"/>
      <c r="AO7" s="1306"/>
    </row>
    <row r="8" spans="1:42" ht="93" thickBot="1" x14ac:dyDescent="0.25">
      <c r="A8" s="1312"/>
      <c r="B8" s="1315"/>
      <c r="C8" s="1318"/>
      <c r="D8" s="59" t="s">
        <v>24</v>
      </c>
      <c r="E8" s="60" t="s">
        <v>24</v>
      </c>
      <c r="F8" s="1294"/>
      <c r="G8" s="1292"/>
      <c r="H8" s="59" t="s">
        <v>24</v>
      </c>
      <c r="I8" s="60" t="s">
        <v>24</v>
      </c>
      <c r="J8" s="1294"/>
      <c r="K8" s="1290"/>
      <c r="L8" s="60" t="s">
        <v>24</v>
      </c>
      <c r="M8" s="60" t="s">
        <v>24</v>
      </c>
      <c r="N8" s="1294"/>
      <c r="O8" s="1290"/>
      <c r="P8" s="60" t="s">
        <v>24</v>
      </c>
      <c r="Q8" s="60" t="s">
        <v>24</v>
      </c>
      <c r="R8" s="1294"/>
      <c r="S8" s="1290"/>
      <c r="T8" s="60" t="s">
        <v>24</v>
      </c>
      <c r="U8" s="60" t="s">
        <v>24</v>
      </c>
      <c r="V8" s="1294"/>
      <c r="W8" s="1290"/>
      <c r="X8" s="60" t="s">
        <v>24</v>
      </c>
      <c r="Y8" s="60" t="s">
        <v>24</v>
      </c>
      <c r="Z8" s="1294"/>
      <c r="AA8" s="1290"/>
      <c r="AB8" s="60" t="s">
        <v>24</v>
      </c>
      <c r="AC8" s="60" t="s">
        <v>24</v>
      </c>
      <c r="AD8" s="1294"/>
      <c r="AE8" s="1290"/>
      <c r="AF8" s="60" t="s">
        <v>24</v>
      </c>
      <c r="AG8" s="60" t="s">
        <v>24</v>
      </c>
      <c r="AH8" s="1294"/>
      <c r="AI8" s="1290"/>
      <c r="AJ8" s="60" t="s">
        <v>24</v>
      </c>
      <c r="AK8" s="60" t="s">
        <v>24</v>
      </c>
      <c r="AL8" s="1294"/>
      <c r="AM8" s="1330"/>
      <c r="AN8" s="1304"/>
      <c r="AO8" s="1306"/>
    </row>
    <row r="9" spans="1:42" s="468" customFormat="1" ht="15.75" x14ac:dyDescent="0.25">
      <c r="A9" s="665"/>
      <c r="B9" s="666"/>
      <c r="C9" s="667" t="s">
        <v>84</v>
      </c>
      <c r="D9" s="668"/>
      <c r="E9" s="668"/>
      <c r="F9" s="668"/>
      <c r="G9" s="669"/>
      <c r="H9" s="668"/>
      <c r="I9" s="668"/>
      <c r="J9" s="668"/>
      <c r="K9" s="668"/>
      <c r="L9" s="1295"/>
      <c r="M9" s="1295"/>
      <c r="N9" s="1295"/>
      <c r="O9" s="1295"/>
      <c r="P9" s="1295"/>
      <c r="Q9" s="1295"/>
      <c r="R9" s="1295"/>
      <c r="S9" s="1295"/>
      <c r="T9" s="1295"/>
      <c r="U9" s="1295"/>
      <c r="V9" s="1295"/>
      <c r="W9" s="1295"/>
      <c r="X9" s="1295"/>
      <c r="Y9" s="1295"/>
      <c r="Z9" s="1295"/>
      <c r="AA9" s="1295"/>
      <c r="AB9" s="962"/>
      <c r="AC9" s="962"/>
      <c r="AD9" s="962"/>
      <c r="AE9" s="962"/>
      <c r="AF9" s="962"/>
      <c r="AG9" s="962"/>
      <c r="AH9" s="962"/>
      <c r="AI9" s="962"/>
      <c r="AJ9" s="1297"/>
      <c r="AK9" s="1297"/>
      <c r="AL9" s="1297"/>
      <c r="AM9" s="1298"/>
      <c r="AN9" s="633"/>
      <c r="AO9" s="1051"/>
    </row>
    <row r="10" spans="1:42" x14ac:dyDescent="0.2">
      <c r="A10" s="543" t="s">
        <v>596</v>
      </c>
      <c r="B10" s="268" t="s">
        <v>1</v>
      </c>
      <c r="C10" s="544" t="s">
        <v>484</v>
      </c>
      <c r="D10" s="97">
        <v>106</v>
      </c>
      <c r="E10" s="98">
        <v>130</v>
      </c>
      <c r="F10" s="99">
        <v>8</v>
      </c>
      <c r="G10" s="100" t="s">
        <v>86</v>
      </c>
      <c r="H10" s="97" t="s">
        <v>85</v>
      </c>
      <c r="I10" s="98" t="s">
        <v>85</v>
      </c>
      <c r="J10" s="99"/>
      <c r="K10" s="100"/>
      <c r="L10" s="97"/>
      <c r="M10" s="98"/>
      <c r="N10" s="99"/>
      <c r="O10" s="100"/>
      <c r="P10" s="97" t="s">
        <v>85</v>
      </c>
      <c r="Q10" s="98" t="s">
        <v>85</v>
      </c>
      <c r="R10" s="99"/>
      <c r="S10" s="100"/>
      <c r="T10" s="97" t="s">
        <v>85</v>
      </c>
      <c r="U10" s="98" t="s">
        <v>85</v>
      </c>
      <c r="V10" s="99"/>
      <c r="W10" s="101"/>
      <c r="X10" s="102" t="s">
        <v>85</v>
      </c>
      <c r="Y10" s="98" t="s">
        <v>85</v>
      </c>
      <c r="Z10" s="99"/>
      <c r="AA10" s="100"/>
      <c r="AB10" s="102" t="s">
        <v>85</v>
      </c>
      <c r="AC10" s="98" t="s">
        <v>85</v>
      </c>
      <c r="AD10" s="99"/>
      <c r="AE10" s="100"/>
      <c r="AF10" s="102" t="s">
        <v>85</v>
      </c>
      <c r="AG10" s="98" t="s">
        <v>85</v>
      </c>
      <c r="AH10" s="99"/>
      <c r="AI10" s="100"/>
      <c r="AJ10" s="66">
        <f t="shared" ref="AJ10:AJ49" si="0">SUM(D10,H10,L10,P10,T10,X10,AB10,AF10)</f>
        <v>106</v>
      </c>
      <c r="AK10" s="67">
        <f t="shared" ref="AK10:AK49" si="1">SUM(AG10,AC10,Y10,U10,Q10,,M10,I10,E10)</f>
        <v>130</v>
      </c>
      <c r="AL10" s="66">
        <f t="shared" ref="AL10:AL49" si="2">SUM(AH10,AD10,Z10,V10,R10,,N10,J10,F10)</f>
        <v>8</v>
      </c>
      <c r="AM10" s="106">
        <f t="shared" ref="AM10" si="3">SUM(AJ10,AK10)</f>
        <v>236</v>
      </c>
      <c r="AN10" s="63" t="s">
        <v>562</v>
      </c>
      <c r="AO10" s="1052" t="s">
        <v>597</v>
      </c>
    </row>
    <row r="11" spans="1:42" x14ac:dyDescent="0.2">
      <c r="A11" s="1259" t="s">
        <v>601</v>
      </c>
      <c r="B11" s="268" t="s">
        <v>1</v>
      </c>
      <c r="C11" s="1269" t="s">
        <v>693</v>
      </c>
      <c r="D11" s="97"/>
      <c r="E11" s="98">
        <v>60</v>
      </c>
      <c r="F11" s="99">
        <v>3</v>
      </c>
      <c r="G11" s="100" t="s">
        <v>86</v>
      </c>
      <c r="H11" s="97"/>
      <c r="I11" s="98"/>
      <c r="J11" s="99"/>
      <c r="K11" s="100"/>
      <c r="L11" s="97"/>
      <c r="M11" s="98"/>
      <c r="N11" s="99"/>
      <c r="O11" s="100"/>
      <c r="P11" s="97"/>
      <c r="Q11" s="98"/>
      <c r="R11" s="99"/>
      <c r="S11" s="100"/>
      <c r="T11" s="97"/>
      <c r="U11" s="98"/>
      <c r="V11" s="99"/>
      <c r="W11" s="100"/>
      <c r="X11" s="97"/>
      <c r="Y11" s="98"/>
      <c r="Z11" s="99"/>
      <c r="AA11" s="100"/>
      <c r="AB11" s="97"/>
      <c r="AC11" s="98"/>
      <c r="AD11" s="99"/>
      <c r="AE11" s="100"/>
      <c r="AF11" s="97"/>
      <c r="AG11" s="98"/>
      <c r="AH11" s="99"/>
      <c r="AI11" s="100"/>
      <c r="AJ11" s="66">
        <f t="shared" si="0"/>
        <v>0</v>
      </c>
      <c r="AK11" s="67">
        <f t="shared" si="1"/>
        <v>60</v>
      </c>
      <c r="AL11" s="66">
        <f t="shared" si="2"/>
        <v>3</v>
      </c>
      <c r="AM11" s="106">
        <f t="shared" ref="AM11:AM58" si="4">SUM(AJ11,AK11)</f>
        <v>60</v>
      </c>
      <c r="AN11" s="1260" t="s">
        <v>769</v>
      </c>
      <c r="AO11" s="1052" t="s">
        <v>149</v>
      </c>
    </row>
    <row r="12" spans="1:42" x14ac:dyDescent="0.2">
      <c r="A12" s="543" t="s">
        <v>602</v>
      </c>
      <c r="B12" s="268" t="s">
        <v>1</v>
      </c>
      <c r="C12" s="544" t="s">
        <v>505</v>
      </c>
      <c r="D12" s="97" t="s">
        <v>85</v>
      </c>
      <c r="E12" s="98">
        <v>20</v>
      </c>
      <c r="F12" s="99">
        <v>2</v>
      </c>
      <c r="G12" s="100" t="s">
        <v>87</v>
      </c>
      <c r="H12" s="97"/>
      <c r="I12" s="98"/>
      <c r="J12" s="99"/>
      <c r="K12" s="100"/>
      <c r="L12" s="97"/>
      <c r="M12" s="98"/>
      <c r="N12" s="99"/>
      <c r="O12" s="100"/>
      <c r="P12" s="97"/>
      <c r="Q12" s="98"/>
      <c r="R12" s="99"/>
      <c r="S12" s="100"/>
      <c r="T12" s="97"/>
      <c r="U12" s="98"/>
      <c r="V12" s="99"/>
      <c r="W12" s="100"/>
      <c r="X12" s="97"/>
      <c r="Y12" s="98"/>
      <c r="Z12" s="99"/>
      <c r="AA12" s="100"/>
      <c r="AB12" s="97"/>
      <c r="AC12" s="98"/>
      <c r="AD12" s="99"/>
      <c r="AE12" s="100"/>
      <c r="AF12" s="97"/>
      <c r="AG12" s="98"/>
      <c r="AH12" s="99"/>
      <c r="AI12" s="100"/>
      <c r="AJ12" s="66">
        <f t="shared" si="0"/>
        <v>0</v>
      </c>
      <c r="AK12" s="67">
        <f t="shared" si="1"/>
        <v>20</v>
      </c>
      <c r="AL12" s="66">
        <f t="shared" si="2"/>
        <v>2</v>
      </c>
      <c r="AM12" s="106">
        <f t="shared" si="4"/>
        <v>20</v>
      </c>
      <c r="AN12" s="63" t="s">
        <v>562</v>
      </c>
      <c r="AO12" s="1052" t="s">
        <v>603</v>
      </c>
    </row>
    <row r="13" spans="1:42" x14ac:dyDescent="0.2">
      <c r="A13" s="543" t="s">
        <v>604</v>
      </c>
      <c r="B13" s="268" t="s">
        <v>1</v>
      </c>
      <c r="C13" s="544" t="s">
        <v>100</v>
      </c>
      <c r="D13" s="97">
        <v>20</v>
      </c>
      <c r="E13" s="98">
        <v>10</v>
      </c>
      <c r="F13" s="99">
        <v>2</v>
      </c>
      <c r="G13" s="100" t="s">
        <v>1</v>
      </c>
      <c r="H13" s="97"/>
      <c r="I13" s="98"/>
      <c r="J13" s="99"/>
      <c r="K13" s="100"/>
      <c r="L13" s="97"/>
      <c r="M13" s="98"/>
      <c r="N13" s="99"/>
      <c r="O13" s="100"/>
      <c r="P13" s="97"/>
      <c r="Q13" s="98"/>
      <c r="R13" s="99"/>
      <c r="S13" s="100"/>
      <c r="T13" s="97"/>
      <c r="U13" s="98"/>
      <c r="V13" s="99"/>
      <c r="W13" s="100"/>
      <c r="X13" s="97"/>
      <c r="Y13" s="98"/>
      <c r="Z13" s="99"/>
      <c r="AA13" s="100"/>
      <c r="AB13" s="97"/>
      <c r="AC13" s="98"/>
      <c r="AD13" s="99"/>
      <c r="AE13" s="100"/>
      <c r="AF13" s="97"/>
      <c r="AG13" s="98"/>
      <c r="AH13" s="99"/>
      <c r="AI13" s="100"/>
      <c r="AJ13" s="66">
        <f t="shared" si="0"/>
        <v>20</v>
      </c>
      <c r="AK13" s="67">
        <f t="shared" si="1"/>
        <v>10</v>
      </c>
      <c r="AL13" s="66">
        <f t="shared" si="2"/>
        <v>2</v>
      </c>
      <c r="AM13" s="106">
        <f t="shared" si="4"/>
        <v>30</v>
      </c>
      <c r="AN13" s="63" t="s">
        <v>190</v>
      </c>
      <c r="AO13" s="1052" t="s">
        <v>605</v>
      </c>
    </row>
    <row r="14" spans="1:42" s="964" customFormat="1" x14ac:dyDescent="0.2">
      <c r="A14" s="1274" t="s">
        <v>606</v>
      </c>
      <c r="B14" s="114" t="s">
        <v>1</v>
      </c>
      <c r="C14" s="1275" t="s">
        <v>531</v>
      </c>
      <c r="D14" s="1276">
        <v>40</v>
      </c>
      <c r="E14" s="1276">
        <v>20</v>
      </c>
      <c r="F14" s="99">
        <v>6</v>
      </c>
      <c r="G14" s="99" t="s">
        <v>86</v>
      </c>
      <c r="H14" s="98"/>
      <c r="I14" s="98"/>
      <c r="J14" s="99"/>
      <c r="K14" s="99"/>
      <c r="L14" s="98"/>
      <c r="M14" s="98"/>
      <c r="N14" s="99"/>
      <c r="O14" s="99"/>
      <c r="P14" s="98"/>
      <c r="Q14" s="98"/>
      <c r="R14" s="99"/>
      <c r="S14" s="99"/>
      <c r="T14" s="98"/>
      <c r="U14" s="98"/>
      <c r="V14" s="99"/>
      <c r="W14" s="99"/>
      <c r="X14" s="98"/>
      <c r="Y14" s="98"/>
      <c r="Z14" s="99"/>
      <c r="AA14" s="99"/>
      <c r="AB14" s="98"/>
      <c r="AC14" s="98"/>
      <c r="AD14" s="99"/>
      <c r="AE14" s="99"/>
      <c r="AF14" s="98"/>
      <c r="AG14" s="98"/>
      <c r="AH14" s="99"/>
      <c r="AI14" s="99"/>
      <c r="AJ14" s="66">
        <f t="shared" si="0"/>
        <v>40</v>
      </c>
      <c r="AK14" s="67">
        <f t="shared" si="1"/>
        <v>20</v>
      </c>
      <c r="AL14" s="66">
        <f t="shared" si="2"/>
        <v>6</v>
      </c>
      <c r="AM14" s="106">
        <f t="shared" si="4"/>
        <v>60</v>
      </c>
      <c r="AN14" s="69" t="s">
        <v>160</v>
      </c>
      <c r="AO14" s="1052" t="s">
        <v>166</v>
      </c>
      <c r="AP14" s="1050"/>
    </row>
    <row r="15" spans="1:42" s="406" customFormat="1" ht="15.75" customHeight="1" x14ac:dyDescent="0.2">
      <c r="A15" s="545" t="s">
        <v>332</v>
      </c>
      <c r="B15" s="546" t="s">
        <v>1</v>
      </c>
      <c r="C15" s="1257" t="s">
        <v>325</v>
      </c>
      <c r="D15" s="547"/>
      <c r="E15" s="547"/>
      <c r="F15" s="548"/>
      <c r="G15" s="549"/>
      <c r="H15" s="550"/>
      <c r="I15" s="547">
        <v>28</v>
      </c>
      <c r="J15" s="548">
        <v>2</v>
      </c>
      <c r="K15" s="551" t="s">
        <v>86</v>
      </c>
      <c r="L15" s="547"/>
      <c r="M15" s="547"/>
      <c r="N15" s="548"/>
      <c r="O15" s="552"/>
      <c r="P15" s="553"/>
      <c r="Q15" s="547"/>
      <c r="R15" s="548"/>
      <c r="S15" s="551"/>
      <c r="T15" s="547"/>
      <c r="U15" s="547"/>
      <c r="V15" s="554"/>
      <c r="W15" s="555"/>
      <c r="X15" s="550"/>
      <c r="Y15" s="547"/>
      <c r="Z15" s="554"/>
      <c r="AA15" s="556"/>
      <c r="AB15" s="550"/>
      <c r="AC15" s="547"/>
      <c r="AD15" s="554"/>
      <c r="AE15" s="556"/>
      <c r="AF15" s="550"/>
      <c r="AG15" s="547"/>
      <c r="AH15" s="554"/>
      <c r="AI15" s="556"/>
      <c r="AJ15" s="66">
        <f t="shared" si="0"/>
        <v>0</v>
      </c>
      <c r="AK15" s="67">
        <f t="shared" si="1"/>
        <v>28</v>
      </c>
      <c r="AL15" s="66">
        <f t="shared" si="2"/>
        <v>2</v>
      </c>
      <c r="AM15" s="106">
        <f t="shared" si="4"/>
        <v>28</v>
      </c>
      <c r="AN15" s="240" t="s">
        <v>326</v>
      </c>
      <c r="AO15" s="1053" t="s">
        <v>327</v>
      </c>
    </row>
    <row r="16" spans="1:42" s="406" customFormat="1" ht="15.75" customHeight="1" x14ac:dyDescent="0.2">
      <c r="A16" s="557" t="s">
        <v>333</v>
      </c>
      <c r="B16" s="68" t="s">
        <v>1</v>
      </c>
      <c r="C16" s="1258" t="s">
        <v>328</v>
      </c>
      <c r="D16" s="558"/>
      <c r="E16" s="558"/>
      <c r="F16" s="559"/>
      <c r="G16" s="560"/>
      <c r="H16" s="561"/>
      <c r="I16" s="558"/>
      <c r="J16" s="559"/>
      <c r="K16" s="562"/>
      <c r="L16" s="558"/>
      <c r="M16" s="558"/>
      <c r="N16" s="559"/>
      <c r="O16" s="563"/>
      <c r="P16" s="564"/>
      <c r="Q16" s="558">
        <v>28</v>
      </c>
      <c r="R16" s="559">
        <v>2</v>
      </c>
      <c r="S16" s="562" t="s">
        <v>86</v>
      </c>
      <c r="T16" s="558"/>
      <c r="U16" s="558"/>
      <c r="V16" s="565"/>
      <c r="W16" s="566"/>
      <c r="X16" s="567"/>
      <c r="Y16" s="558"/>
      <c r="Z16" s="565"/>
      <c r="AA16" s="568"/>
      <c r="AB16" s="567"/>
      <c r="AC16" s="558"/>
      <c r="AD16" s="565"/>
      <c r="AE16" s="568"/>
      <c r="AF16" s="567"/>
      <c r="AG16" s="558"/>
      <c r="AH16" s="565"/>
      <c r="AI16" s="568"/>
      <c r="AJ16" s="66">
        <f t="shared" si="0"/>
        <v>0</v>
      </c>
      <c r="AK16" s="67">
        <f t="shared" si="1"/>
        <v>28</v>
      </c>
      <c r="AL16" s="66">
        <f t="shared" si="2"/>
        <v>2</v>
      </c>
      <c r="AM16" s="106">
        <f t="shared" si="4"/>
        <v>28</v>
      </c>
      <c r="AN16" s="63" t="s">
        <v>326</v>
      </c>
      <c r="AO16" s="1052" t="s">
        <v>327</v>
      </c>
    </row>
    <row r="17" spans="1:41" s="406" customFormat="1" ht="15.75" customHeight="1" x14ac:dyDescent="0.2">
      <c r="A17" s="557" t="s">
        <v>334</v>
      </c>
      <c r="B17" s="569" t="s">
        <v>1</v>
      </c>
      <c r="C17" s="1258" t="s">
        <v>329</v>
      </c>
      <c r="D17" s="558"/>
      <c r="E17" s="558"/>
      <c r="F17" s="559"/>
      <c r="G17" s="560"/>
      <c r="H17" s="570"/>
      <c r="I17" s="564"/>
      <c r="J17" s="559"/>
      <c r="K17" s="562"/>
      <c r="L17" s="558"/>
      <c r="M17" s="558"/>
      <c r="N17" s="559"/>
      <c r="O17" s="563"/>
      <c r="P17" s="564"/>
      <c r="Q17" s="558"/>
      <c r="R17" s="559"/>
      <c r="S17" s="562"/>
      <c r="T17" s="558"/>
      <c r="U17" s="558"/>
      <c r="V17" s="565"/>
      <c r="W17" s="566"/>
      <c r="X17" s="567"/>
      <c r="Y17" s="558"/>
      <c r="Z17" s="565"/>
      <c r="AA17" s="568"/>
      <c r="AB17" s="567"/>
      <c r="AC17" s="558">
        <v>56</v>
      </c>
      <c r="AD17" s="565">
        <v>5</v>
      </c>
      <c r="AE17" s="568" t="s">
        <v>86</v>
      </c>
      <c r="AF17" s="567"/>
      <c r="AG17" s="558"/>
      <c r="AH17" s="565"/>
      <c r="AI17" s="568"/>
      <c r="AJ17" s="66">
        <f t="shared" si="0"/>
        <v>0</v>
      </c>
      <c r="AK17" s="67">
        <f t="shared" si="1"/>
        <v>56</v>
      </c>
      <c r="AL17" s="66">
        <f t="shared" si="2"/>
        <v>5</v>
      </c>
      <c r="AM17" s="106">
        <f t="shared" si="4"/>
        <v>56</v>
      </c>
      <c r="AN17" s="63" t="s">
        <v>330</v>
      </c>
      <c r="AO17" s="1052" t="s">
        <v>331</v>
      </c>
    </row>
    <row r="18" spans="1:41" s="406" customFormat="1" ht="15.75" customHeight="1" x14ac:dyDescent="0.2">
      <c r="A18" s="557" t="s">
        <v>607</v>
      </c>
      <c r="B18" s="569" t="s">
        <v>1</v>
      </c>
      <c r="C18" s="571" t="s">
        <v>324</v>
      </c>
      <c r="D18" s="567"/>
      <c r="E18" s="558"/>
      <c r="F18" s="559"/>
      <c r="G18" s="560"/>
      <c r="H18" s="550"/>
      <c r="I18" s="558"/>
      <c r="J18" s="559"/>
      <c r="K18" s="562"/>
      <c r="L18" s="558"/>
      <c r="M18" s="558"/>
      <c r="N18" s="559"/>
      <c r="O18" s="563"/>
      <c r="P18" s="564"/>
      <c r="Q18" s="558"/>
      <c r="R18" s="559"/>
      <c r="S18" s="562"/>
      <c r="T18" s="558"/>
      <c r="U18" s="558"/>
      <c r="V18" s="565"/>
      <c r="W18" s="572"/>
      <c r="X18" s="564"/>
      <c r="Y18" s="558"/>
      <c r="Z18" s="565"/>
      <c r="AA18" s="568"/>
      <c r="AB18" s="564"/>
      <c r="AC18" s="558"/>
      <c r="AD18" s="565"/>
      <c r="AE18" s="568"/>
      <c r="AF18" s="564">
        <v>14</v>
      </c>
      <c r="AG18" s="558">
        <v>14</v>
      </c>
      <c r="AH18" s="565">
        <v>2</v>
      </c>
      <c r="AI18" s="568" t="s">
        <v>87</v>
      </c>
      <c r="AJ18" s="66">
        <f t="shared" si="0"/>
        <v>14</v>
      </c>
      <c r="AK18" s="67">
        <f t="shared" si="1"/>
        <v>14</v>
      </c>
      <c r="AL18" s="66">
        <f t="shared" si="2"/>
        <v>2</v>
      </c>
      <c r="AM18" s="106">
        <f t="shared" si="4"/>
        <v>28</v>
      </c>
      <c r="AN18" s="63" t="s">
        <v>152</v>
      </c>
      <c r="AO18" s="1052" t="s">
        <v>153</v>
      </c>
    </row>
    <row r="19" spans="1:41" x14ac:dyDescent="0.2">
      <c r="A19" s="573" t="s">
        <v>177</v>
      </c>
      <c r="B19" s="574" t="s">
        <v>1</v>
      </c>
      <c r="C19" s="575" t="s">
        <v>88</v>
      </c>
      <c r="D19" s="107">
        <v>20</v>
      </c>
      <c r="E19" s="108">
        <v>10</v>
      </c>
      <c r="F19" s="109">
        <v>2</v>
      </c>
      <c r="G19" s="110" t="s">
        <v>1</v>
      </c>
      <c r="H19" s="107"/>
      <c r="I19" s="108"/>
      <c r="J19" s="109"/>
      <c r="K19" s="111"/>
      <c r="L19" s="108"/>
      <c r="M19" s="108"/>
      <c r="N19" s="109"/>
      <c r="O19" s="110"/>
      <c r="P19" s="107"/>
      <c r="Q19" s="108"/>
      <c r="R19" s="109"/>
      <c r="S19" s="111"/>
      <c r="T19" s="108"/>
      <c r="U19" s="108"/>
      <c r="V19" s="109"/>
      <c r="W19" s="110"/>
      <c r="X19" s="107"/>
      <c r="Y19" s="108"/>
      <c r="Z19" s="109"/>
      <c r="AA19" s="110"/>
      <c r="AB19" s="107"/>
      <c r="AC19" s="108"/>
      <c r="AD19" s="109"/>
      <c r="AE19" s="110"/>
      <c r="AF19" s="107"/>
      <c r="AG19" s="108"/>
      <c r="AH19" s="109"/>
      <c r="AI19" s="110"/>
      <c r="AJ19" s="66">
        <f t="shared" si="0"/>
        <v>20</v>
      </c>
      <c r="AK19" s="67">
        <f t="shared" si="1"/>
        <v>10</v>
      </c>
      <c r="AL19" s="66">
        <f t="shared" si="2"/>
        <v>2</v>
      </c>
      <c r="AM19" s="106">
        <f t="shared" si="4"/>
        <v>30</v>
      </c>
      <c r="AN19" s="63" t="s">
        <v>190</v>
      </c>
      <c r="AO19" s="1052" t="s">
        <v>172</v>
      </c>
    </row>
    <row r="20" spans="1:41" x14ac:dyDescent="0.2">
      <c r="A20" s="573" t="s">
        <v>608</v>
      </c>
      <c r="B20" s="112" t="s">
        <v>1</v>
      </c>
      <c r="C20" s="575" t="s">
        <v>414</v>
      </c>
      <c r="D20" s="107">
        <v>20</v>
      </c>
      <c r="E20" s="108">
        <v>20</v>
      </c>
      <c r="F20" s="109">
        <v>2</v>
      </c>
      <c r="G20" s="110" t="s">
        <v>1</v>
      </c>
      <c r="H20" s="107"/>
      <c r="I20" s="108"/>
      <c r="J20" s="109"/>
      <c r="K20" s="111"/>
      <c r="L20" s="108"/>
      <c r="M20" s="108"/>
      <c r="N20" s="109"/>
      <c r="O20" s="110"/>
      <c r="P20" s="107"/>
      <c r="Q20" s="108"/>
      <c r="R20" s="109"/>
      <c r="S20" s="111"/>
      <c r="T20" s="108"/>
      <c r="U20" s="108"/>
      <c r="V20" s="109"/>
      <c r="W20" s="110"/>
      <c r="X20" s="107"/>
      <c r="Y20" s="108"/>
      <c r="Z20" s="109"/>
      <c r="AA20" s="110"/>
      <c r="AB20" s="107"/>
      <c r="AC20" s="108"/>
      <c r="AD20" s="109"/>
      <c r="AE20" s="110"/>
      <c r="AF20" s="107"/>
      <c r="AG20" s="108"/>
      <c r="AH20" s="109"/>
      <c r="AI20" s="110"/>
      <c r="AJ20" s="66">
        <f t="shared" si="0"/>
        <v>20</v>
      </c>
      <c r="AK20" s="67">
        <f t="shared" si="1"/>
        <v>20</v>
      </c>
      <c r="AL20" s="66">
        <f t="shared" si="2"/>
        <v>2</v>
      </c>
      <c r="AM20" s="106">
        <f t="shared" si="4"/>
        <v>40</v>
      </c>
      <c r="AN20" s="977" t="s">
        <v>150</v>
      </c>
      <c r="AO20" s="1052" t="s">
        <v>151</v>
      </c>
    </row>
    <row r="21" spans="1:41" x14ac:dyDescent="0.2">
      <c r="A21" s="573" t="s">
        <v>178</v>
      </c>
      <c r="B21" s="112" t="s">
        <v>1</v>
      </c>
      <c r="C21" s="575" t="s">
        <v>89</v>
      </c>
      <c r="D21" s="107"/>
      <c r="E21" s="108"/>
      <c r="F21" s="109"/>
      <c r="G21" s="110"/>
      <c r="H21" s="107"/>
      <c r="I21" s="108"/>
      <c r="J21" s="109"/>
      <c r="K21" s="111"/>
      <c r="L21" s="108">
        <v>14</v>
      </c>
      <c r="M21" s="108">
        <v>14</v>
      </c>
      <c r="N21" s="109">
        <v>2</v>
      </c>
      <c r="O21" s="110" t="s">
        <v>1</v>
      </c>
      <c r="P21" s="107"/>
      <c r="Q21" s="108"/>
      <c r="R21" s="109"/>
      <c r="S21" s="111"/>
      <c r="T21" s="108"/>
      <c r="U21" s="108"/>
      <c r="V21" s="109"/>
      <c r="W21" s="110"/>
      <c r="X21" s="107"/>
      <c r="Y21" s="108"/>
      <c r="Z21" s="109"/>
      <c r="AA21" s="110"/>
      <c r="AB21" s="107"/>
      <c r="AC21" s="108"/>
      <c r="AD21" s="109"/>
      <c r="AE21" s="110"/>
      <c r="AF21" s="107"/>
      <c r="AG21" s="108"/>
      <c r="AH21" s="109"/>
      <c r="AI21" s="110"/>
      <c r="AJ21" s="66">
        <f t="shared" si="0"/>
        <v>14</v>
      </c>
      <c r="AK21" s="67">
        <f t="shared" si="1"/>
        <v>14</v>
      </c>
      <c r="AL21" s="66">
        <f t="shared" si="2"/>
        <v>2</v>
      </c>
      <c r="AM21" s="106">
        <f t="shared" si="4"/>
        <v>28</v>
      </c>
      <c r="AN21" s="977" t="s">
        <v>190</v>
      </c>
      <c r="AO21" s="1052" t="s">
        <v>563</v>
      </c>
    </row>
    <row r="22" spans="1:41" x14ac:dyDescent="0.2">
      <c r="A22" s="113" t="s">
        <v>578</v>
      </c>
      <c r="B22" s="68" t="s">
        <v>1</v>
      </c>
      <c r="C22" s="519" t="s">
        <v>350</v>
      </c>
      <c r="D22" s="97" t="s">
        <v>85</v>
      </c>
      <c r="E22" s="98">
        <v>40</v>
      </c>
      <c r="F22" s="99">
        <v>3</v>
      </c>
      <c r="G22" s="100" t="s">
        <v>499</v>
      </c>
      <c r="H22" s="97"/>
      <c r="I22" s="98"/>
      <c r="J22" s="99"/>
      <c r="K22" s="100"/>
      <c r="L22" s="97"/>
      <c r="M22" s="98"/>
      <c r="N22" s="99"/>
      <c r="O22" s="100"/>
      <c r="P22" s="97"/>
      <c r="Q22" s="98"/>
      <c r="R22" s="99"/>
      <c r="S22" s="100"/>
      <c r="T22" s="97"/>
      <c r="U22" s="98"/>
      <c r="V22" s="99"/>
      <c r="W22" s="100"/>
      <c r="X22" s="97"/>
      <c r="Y22" s="98"/>
      <c r="Z22" s="99"/>
      <c r="AA22" s="100"/>
      <c r="AB22" s="97"/>
      <c r="AC22" s="98"/>
      <c r="AD22" s="99"/>
      <c r="AE22" s="100"/>
      <c r="AF22" s="97"/>
      <c r="AG22" s="98"/>
      <c r="AH22" s="99"/>
      <c r="AI22" s="100"/>
      <c r="AJ22" s="66">
        <f t="shared" si="0"/>
        <v>0</v>
      </c>
      <c r="AK22" s="67">
        <f t="shared" si="1"/>
        <v>40</v>
      </c>
      <c r="AL22" s="66">
        <f t="shared" si="2"/>
        <v>3</v>
      </c>
      <c r="AM22" s="106">
        <f t="shared" si="4"/>
        <v>40</v>
      </c>
      <c r="AN22" s="63" t="s">
        <v>179</v>
      </c>
      <c r="AO22" s="1052" t="s">
        <v>564</v>
      </c>
    </row>
    <row r="23" spans="1:41" x14ac:dyDescent="0.2">
      <c r="A23" s="113" t="s">
        <v>579</v>
      </c>
      <c r="B23" s="114" t="s">
        <v>1</v>
      </c>
      <c r="C23" s="518" t="s">
        <v>354</v>
      </c>
      <c r="D23" s="115"/>
      <c r="E23" s="116"/>
      <c r="F23" s="117"/>
      <c r="G23" s="118"/>
      <c r="H23" s="115"/>
      <c r="I23" s="116">
        <v>56</v>
      </c>
      <c r="J23" s="117">
        <v>3</v>
      </c>
      <c r="K23" s="119" t="s">
        <v>499</v>
      </c>
      <c r="L23" s="116"/>
      <c r="M23" s="116"/>
      <c r="N23" s="117"/>
      <c r="O23" s="118"/>
      <c r="P23" s="115"/>
      <c r="Q23" s="116"/>
      <c r="R23" s="117"/>
      <c r="S23" s="119"/>
      <c r="T23" s="116"/>
      <c r="U23" s="116"/>
      <c r="V23" s="117"/>
      <c r="W23" s="120"/>
      <c r="X23" s="115"/>
      <c r="Y23" s="116"/>
      <c r="Z23" s="117"/>
      <c r="AA23" s="118"/>
      <c r="AB23" s="115"/>
      <c r="AC23" s="116"/>
      <c r="AD23" s="117"/>
      <c r="AE23" s="118"/>
      <c r="AF23" s="115"/>
      <c r="AG23" s="116"/>
      <c r="AH23" s="117"/>
      <c r="AI23" s="118"/>
      <c r="AJ23" s="66">
        <f t="shared" si="0"/>
        <v>0</v>
      </c>
      <c r="AK23" s="67">
        <f t="shared" si="1"/>
        <v>56</v>
      </c>
      <c r="AL23" s="66">
        <f t="shared" si="2"/>
        <v>3</v>
      </c>
      <c r="AM23" s="106">
        <f t="shared" si="4"/>
        <v>56</v>
      </c>
      <c r="AN23" s="968" t="s">
        <v>179</v>
      </c>
      <c r="AO23" s="1052" t="s">
        <v>564</v>
      </c>
    </row>
    <row r="24" spans="1:41" x14ac:dyDescent="0.2">
      <c r="A24" s="113" t="s">
        <v>580</v>
      </c>
      <c r="B24" s="114" t="s">
        <v>1</v>
      </c>
      <c r="C24" s="518" t="s">
        <v>355</v>
      </c>
      <c r="D24" s="115"/>
      <c r="E24" s="116"/>
      <c r="F24" s="117"/>
      <c r="G24" s="118"/>
      <c r="H24" s="115"/>
      <c r="I24" s="116"/>
      <c r="J24" s="117"/>
      <c r="K24" s="119"/>
      <c r="L24" s="116"/>
      <c r="M24" s="116">
        <v>28</v>
      </c>
      <c r="N24" s="117">
        <v>2</v>
      </c>
      <c r="O24" s="118" t="s">
        <v>499</v>
      </c>
      <c r="P24" s="115"/>
      <c r="Q24" s="116"/>
      <c r="R24" s="117"/>
      <c r="S24" s="119"/>
      <c r="T24" s="116"/>
      <c r="U24" s="116"/>
      <c r="V24" s="117"/>
      <c r="W24" s="120"/>
      <c r="X24" s="115"/>
      <c r="Y24" s="116"/>
      <c r="Z24" s="117"/>
      <c r="AA24" s="118"/>
      <c r="AB24" s="115"/>
      <c r="AC24" s="116"/>
      <c r="AD24" s="117"/>
      <c r="AE24" s="118"/>
      <c r="AF24" s="115"/>
      <c r="AG24" s="116"/>
      <c r="AH24" s="117"/>
      <c r="AI24" s="118"/>
      <c r="AJ24" s="66">
        <f t="shared" si="0"/>
        <v>0</v>
      </c>
      <c r="AK24" s="67">
        <f t="shared" si="1"/>
        <v>28</v>
      </c>
      <c r="AL24" s="66">
        <f t="shared" si="2"/>
        <v>2</v>
      </c>
      <c r="AM24" s="106">
        <f t="shared" si="4"/>
        <v>28</v>
      </c>
      <c r="AN24" s="968" t="s">
        <v>179</v>
      </c>
      <c r="AO24" s="1052" t="s">
        <v>564</v>
      </c>
    </row>
    <row r="25" spans="1:41" x14ac:dyDescent="0.2">
      <c r="A25" s="113" t="s">
        <v>581</v>
      </c>
      <c r="B25" s="114" t="s">
        <v>1</v>
      </c>
      <c r="C25" s="518" t="s">
        <v>356</v>
      </c>
      <c r="D25" s="115"/>
      <c r="E25" s="116"/>
      <c r="F25" s="117"/>
      <c r="G25" s="118"/>
      <c r="H25" s="115"/>
      <c r="I25" s="116"/>
      <c r="J25" s="117"/>
      <c r="K25" s="119"/>
      <c r="L25" s="116"/>
      <c r="M25" s="116"/>
      <c r="N25" s="117"/>
      <c r="O25" s="118"/>
      <c r="P25" s="115"/>
      <c r="Q25" s="116">
        <v>28</v>
      </c>
      <c r="R25" s="117">
        <v>2</v>
      </c>
      <c r="S25" s="119" t="s">
        <v>499</v>
      </c>
      <c r="T25" s="116"/>
      <c r="U25" s="116"/>
      <c r="V25" s="117"/>
      <c r="W25" s="120"/>
      <c r="X25" s="115"/>
      <c r="Y25" s="116"/>
      <c r="Z25" s="117"/>
      <c r="AA25" s="118"/>
      <c r="AB25" s="115"/>
      <c r="AC25" s="116"/>
      <c r="AD25" s="117"/>
      <c r="AE25" s="118"/>
      <c r="AF25" s="115"/>
      <c r="AG25" s="116"/>
      <c r="AH25" s="117"/>
      <c r="AI25" s="118"/>
      <c r="AJ25" s="66">
        <f t="shared" si="0"/>
        <v>0</v>
      </c>
      <c r="AK25" s="67">
        <f t="shared" si="1"/>
        <v>28</v>
      </c>
      <c r="AL25" s="66">
        <f t="shared" si="2"/>
        <v>2</v>
      </c>
      <c r="AM25" s="106">
        <f t="shared" si="4"/>
        <v>28</v>
      </c>
      <c r="AN25" s="968" t="s">
        <v>179</v>
      </c>
      <c r="AO25" s="1052" t="s">
        <v>564</v>
      </c>
    </row>
    <row r="26" spans="1:41" x14ac:dyDescent="0.2">
      <c r="A26" s="95" t="s">
        <v>349</v>
      </c>
      <c r="B26" s="569" t="s">
        <v>1</v>
      </c>
      <c r="C26" s="96" t="s">
        <v>48</v>
      </c>
      <c r="D26" s="97" t="s">
        <v>85</v>
      </c>
      <c r="E26" s="98">
        <v>20</v>
      </c>
      <c r="F26" s="99">
        <v>2</v>
      </c>
      <c r="G26" s="100" t="s">
        <v>87</v>
      </c>
      <c r="H26" s="97"/>
      <c r="I26" s="98"/>
      <c r="J26" s="99"/>
      <c r="K26" s="100"/>
      <c r="L26" s="97"/>
      <c r="M26" s="98"/>
      <c r="N26" s="99"/>
      <c r="O26" s="100"/>
      <c r="P26" s="97"/>
      <c r="Q26" s="98"/>
      <c r="R26" s="99"/>
      <c r="S26" s="100"/>
      <c r="T26" s="97"/>
      <c r="U26" s="98"/>
      <c r="V26" s="99"/>
      <c r="W26" s="100"/>
      <c r="X26" s="97"/>
      <c r="Y26" s="98"/>
      <c r="Z26" s="99"/>
      <c r="AA26" s="100"/>
      <c r="AB26" s="97"/>
      <c r="AC26" s="98"/>
      <c r="AD26" s="99"/>
      <c r="AE26" s="100"/>
      <c r="AF26" s="97"/>
      <c r="AG26" s="98"/>
      <c r="AH26" s="99"/>
      <c r="AI26" s="100"/>
      <c r="AJ26" s="66">
        <f t="shared" si="0"/>
        <v>0</v>
      </c>
      <c r="AK26" s="67">
        <f t="shared" si="1"/>
        <v>20</v>
      </c>
      <c r="AL26" s="66">
        <f t="shared" si="2"/>
        <v>2</v>
      </c>
      <c r="AM26" s="106">
        <f t="shared" si="4"/>
        <v>20</v>
      </c>
      <c r="AN26" s="63" t="s">
        <v>565</v>
      </c>
      <c r="AO26" s="1052" t="s">
        <v>566</v>
      </c>
    </row>
    <row r="27" spans="1:41" x14ac:dyDescent="0.2">
      <c r="A27" s="95" t="s">
        <v>357</v>
      </c>
      <c r="B27" s="114" t="s">
        <v>1</v>
      </c>
      <c r="C27" s="518" t="s">
        <v>49</v>
      </c>
      <c r="D27" s="115"/>
      <c r="E27" s="116"/>
      <c r="F27" s="117"/>
      <c r="G27" s="118"/>
      <c r="H27" s="115"/>
      <c r="I27" s="116">
        <v>28</v>
      </c>
      <c r="J27" s="117">
        <v>2</v>
      </c>
      <c r="K27" s="119" t="s">
        <v>87</v>
      </c>
      <c r="L27" s="116"/>
      <c r="M27" s="116"/>
      <c r="N27" s="117"/>
      <c r="O27" s="118"/>
      <c r="P27" s="115"/>
      <c r="Q27" s="116"/>
      <c r="R27" s="117"/>
      <c r="S27" s="119"/>
      <c r="T27" s="116"/>
      <c r="U27" s="116"/>
      <c r="V27" s="117"/>
      <c r="W27" s="120"/>
      <c r="X27" s="115"/>
      <c r="Y27" s="116"/>
      <c r="Z27" s="117"/>
      <c r="AA27" s="118"/>
      <c r="AB27" s="115"/>
      <c r="AC27" s="116"/>
      <c r="AD27" s="117"/>
      <c r="AE27" s="118"/>
      <c r="AF27" s="115"/>
      <c r="AG27" s="116"/>
      <c r="AH27" s="117"/>
      <c r="AI27" s="118"/>
      <c r="AJ27" s="66">
        <f t="shared" si="0"/>
        <v>0</v>
      </c>
      <c r="AK27" s="67">
        <f t="shared" si="1"/>
        <v>28</v>
      </c>
      <c r="AL27" s="66">
        <f t="shared" si="2"/>
        <v>2</v>
      </c>
      <c r="AM27" s="106">
        <f t="shared" si="4"/>
        <v>28</v>
      </c>
      <c r="AN27" s="968" t="s">
        <v>565</v>
      </c>
      <c r="AO27" s="1052" t="s">
        <v>566</v>
      </c>
    </row>
    <row r="28" spans="1:41" x14ac:dyDescent="0.2">
      <c r="A28" s="95" t="s">
        <v>358</v>
      </c>
      <c r="B28" s="114" t="s">
        <v>1</v>
      </c>
      <c r="C28" s="518" t="s">
        <v>50</v>
      </c>
      <c r="D28" s="115"/>
      <c r="E28" s="116"/>
      <c r="F28" s="117"/>
      <c r="G28" s="118"/>
      <c r="H28" s="115"/>
      <c r="I28" s="116"/>
      <c r="J28" s="117"/>
      <c r="K28" s="119"/>
      <c r="L28" s="116"/>
      <c r="M28" s="116">
        <v>28</v>
      </c>
      <c r="N28" s="117">
        <v>2</v>
      </c>
      <c r="O28" s="118" t="s">
        <v>87</v>
      </c>
      <c r="P28" s="115"/>
      <c r="Q28" s="116"/>
      <c r="R28" s="117"/>
      <c r="S28" s="119"/>
      <c r="T28" s="116"/>
      <c r="U28" s="116"/>
      <c r="V28" s="117"/>
      <c r="W28" s="120"/>
      <c r="X28" s="115"/>
      <c r="Y28" s="116"/>
      <c r="Z28" s="117"/>
      <c r="AA28" s="118"/>
      <c r="AB28" s="115"/>
      <c r="AC28" s="116"/>
      <c r="AD28" s="117"/>
      <c r="AE28" s="118"/>
      <c r="AF28" s="115"/>
      <c r="AG28" s="116"/>
      <c r="AH28" s="117"/>
      <c r="AI28" s="118"/>
      <c r="AJ28" s="66">
        <f t="shared" si="0"/>
        <v>0</v>
      </c>
      <c r="AK28" s="67">
        <f t="shared" si="1"/>
        <v>28</v>
      </c>
      <c r="AL28" s="66">
        <f t="shared" si="2"/>
        <v>2</v>
      </c>
      <c r="AM28" s="106">
        <f t="shared" si="4"/>
        <v>28</v>
      </c>
      <c r="AN28" s="968" t="s">
        <v>565</v>
      </c>
      <c r="AO28" s="1052" t="s">
        <v>566</v>
      </c>
    </row>
    <row r="29" spans="1:41" x14ac:dyDescent="0.2">
      <c r="A29" s="95" t="s">
        <v>359</v>
      </c>
      <c r="B29" s="114" t="s">
        <v>1</v>
      </c>
      <c r="C29" s="518" t="s">
        <v>51</v>
      </c>
      <c r="D29" s="115"/>
      <c r="E29" s="116"/>
      <c r="F29" s="117"/>
      <c r="G29" s="118"/>
      <c r="H29" s="115"/>
      <c r="I29" s="116"/>
      <c r="J29" s="117"/>
      <c r="K29" s="119"/>
      <c r="L29" s="116"/>
      <c r="M29" s="116"/>
      <c r="N29" s="117"/>
      <c r="O29" s="118"/>
      <c r="P29" s="115"/>
      <c r="Q29" s="116">
        <v>28</v>
      </c>
      <c r="R29" s="117">
        <v>2</v>
      </c>
      <c r="S29" s="119" t="s">
        <v>87</v>
      </c>
      <c r="T29" s="116"/>
      <c r="U29" s="116"/>
      <c r="V29" s="117"/>
      <c r="W29" s="120"/>
      <c r="X29" s="115"/>
      <c r="Y29" s="116"/>
      <c r="Z29" s="117"/>
      <c r="AA29" s="118"/>
      <c r="AB29" s="115"/>
      <c r="AC29" s="116"/>
      <c r="AD29" s="117"/>
      <c r="AE29" s="118"/>
      <c r="AF29" s="115"/>
      <c r="AG29" s="116"/>
      <c r="AH29" s="117"/>
      <c r="AI29" s="118"/>
      <c r="AJ29" s="66">
        <f t="shared" si="0"/>
        <v>0</v>
      </c>
      <c r="AK29" s="67">
        <f t="shared" si="1"/>
        <v>28</v>
      </c>
      <c r="AL29" s="66">
        <f t="shared" si="2"/>
        <v>2</v>
      </c>
      <c r="AM29" s="106">
        <f t="shared" si="4"/>
        <v>28</v>
      </c>
      <c r="AN29" s="968" t="s">
        <v>565</v>
      </c>
      <c r="AO29" s="1052" t="s">
        <v>566</v>
      </c>
    </row>
    <row r="30" spans="1:41" x14ac:dyDescent="0.2">
      <c r="A30" s="95" t="s">
        <v>360</v>
      </c>
      <c r="B30" s="114" t="s">
        <v>1</v>
      </c>
      <c r="C30" s="518" t="s">
        <v>52</v>
      </c>
      <c r="D30" s="115"/>
      <c r="E30" s="116"/>
      <c r="F30" s="117"/>
      <c r="G30" s="118"/>
      <c r="H30" s="115"/>
      <c r="I30" s="116"/>
      <c r="J30" s="117"/>
      <c r="K30" s="119"/>
      <c r="L30" s="116"/>
      <c r="M30" s="116"/>
      <c r="N30" s="117"/>
      <c r="O30" s="118"/>
      <c r="P30" s="115"/>
      <c r="Q30" s="116"/>
      <c r="R30" s="117"/>
      <c r="S30" s="119"/>
      <c r="T30" s="116"/>
      <c r="U30" s="116">
        <v>28</v>
      </c>
      <c r="V30" s="117">
        <v>2</v>
      </c>
      <c r="W30" s="120" t="s">
        <v>87</v>
      </c>
      <c r="X30" s="115"/>
      <c r="Y30" s="116"/>
      <c r="Z30" s="117"/>
      <c r="AA30" s="118"/>
      <c r="AB30" s="115"/>
      <c r="AC30" s="116"/>
      <c r="AD30" s="117"/>
      <c r="AE30" s="118"/>
      <c r="AF30" s="115"/>
      <c r="AG30" s="116"/>
      <c r="AH30" s="117"/>
      <c r="AI30" s="118"/>
      <c r="AJ30" s="66">
        <f t="shared" si="0"/>
        <v>0</v>
      </c>
      <c r="AK30" s="67">
        <f t="shared" si="1"/>
        <v>28</v>
      </c>
      <c r="AL30" s="66">
        <f t="shared" si="2"/>
        <v>2</v>
      </c>
      <c r="AM30" s="106">
        <f t="shared" si="4"/>
        <v>28</v>
      </c>
      <c r="AN30" s="968" t="s">
        <v>565</v>
      </c>
      <c r="AO30" s="1052" t="s">
        <v>566</v>
      </c>
    </row>
    <row r="31" spans="1:41" x14ac:dyDescent="0.2">
      <c r="A31" s="95" t="s">
        <v>361</v>
      </c>
      <c r="B31" s="68" t="s">
        <v>1</v>
      </c>
      <c r="C31" s="518" t="s">
        <v>53</v>
      </c>
      <c r="D31" s="121"/>
      <c r="E31" s="122"/>
      <c r="F31" s="123"/>
      <c r="G31" s="124"/>
      <c r="H31" s="121"/>
      <c r="I31" s="122"/>
      <c r="J31" s="123"/>
      <c r="K31" s="576"/>
      <c r="L31" s="122"/>
      <c r="M31" s="122"/>
      <c r="N31" s="123"/>
      <c r="O31" s="124"/>
      <c r="P31" s="121"/>
      <c r="Q31" s="122"/>
      <c r="R31" s="123"/>
      <c r="S31" s="576"/>
      <c r="T31" s="122"/>
      <c r="U31" s="122"/>
      <c r="V31" s="125"/>
      <c r="W31" s="126"/>
      <c r="X31" s="121"/>
      <c r="Y31" s="122">
        <v>28</v>
      </c>
      <c r="Z31" s="123">
        <v>2</v>
      </c>
      <c r="AA31" s="124" t="s">
        <v>87</v>
      </c>
      <c r="AB31" s="121"/>
      <c r="AC31" s="122"/>
      <c r="AD31" s="123"/>
      <c r="AE31" s="124"/>
      <c r="AF31" s="121"/>
      <c r="AG31" s="122"/>
      <c r="AH31" s="123"/>
      <c r="AI31" s="124"/>
      <c r="AJ31" s="66">
        <f t="shared" si="0"/>
        <v>0</v>
      </c>
      <c r="AK31" s="67">
        <f t="shared" si="1"/>
        <v>28</v>
      </c>
      <c r="AL31" s="66">
        <f t="shared" si="2"/>
        <v>2</v>
      </c>
      <c r="AM31" s="106">
        <f t="shared" si="4"/>
        <v>28</v>
      </c>
      <c r="AN31" s="633" t="s">
        <v>565</v>
      </c>
      <c r="AO31" s="1052" t="s">
        <v>567</v>
      </c>
    </row>
    <row r="32" spans="1:41" x14ac:dyDescent="0.2">
      <c r="A32" s="95" t="s">
        <v>362</v>
      </c>
      <c r="B32" s="68" t="s">
        <v>1</v>
      </c>
      <c r="C32" s="96" t="s">
        <v>363</v>
      </c>
      <c r="D32" s="121"/>
      <c r="E32" s="122"/>
      <c r="F32" s="123"/>
      <c r="G32" s="124"/>
      <c r="H32" s="121"/>
      <c r="I32" s="122"/>
      <c r="J32" s="123"/>
      <c r="K32" s="576"/>
      <c r="L32" s="122"/>
      <c r="M32" s="122"/>
      <c r="N32" s="123"/>
      <c r="O32" s="124"/>
      <c r="P32" s="121"/>
      <c r="Q32" s="122"/>
      <c r="R32" s="123"/>
      <c r="S32" s="576"/>
      <c r="T32" s="122"/>
      <c r="U32" s="122"/>
      <c r="V32" s="125"/>
      <c r="W32" s="126"/>
      <c r="X32" s="121"/>
      <c r="Y32" s="122"/>
      <c r="Z32" s="123"/>
      <c r="AA32" s="124"/>
      <c r="AB32" s="121"/>
      <c r="AC32" s="122">
        <v>28</v>
      </c>
      <c r="AD32" s="123">
        <v>2</v>
      </c>
      <c r="AE32" s="124" t="s">
        <v>87</v>
      </c>
      <c r="AF32" s="121"/>
      <c r="AG32" s="122"/>
      <c r="AH32" s="123"/>
      <c r="AI32" s="124"/>
      <c r="AJ32" s="66">
        <f t="shared" si="0"/>
        <v>0</v>
      </c>
      <c r="AK32" s="67">
        <f t="shared" si="1"/>
        <v>28</v>
      </c>
      <c r="AL32" s="66">
        <f t="shared" si="2"/>
        <v>2</v>
      </c>
      <c r="AM32" s="106">
        <f t="shared" si="4"/>
        <v>28</v>
      </c>
      <c r="AN32" s="633" t="s">
        <v>565</v>
      </c>
      <c r="AO32" s="1052" t="s">
        <v>567</v>
      </c>
    </row>
    <row r="33" spans="1:41" ht="16.5" customHeight="1" x14ac:dyDescent="0.2">
      <c r="A33" s="95" t="s">
        <v>364</v>
      </c>
      <c r="B33" s="68" t="s">
        <v>1</v>
      </c>
      <c r="C33" s="96" t="s">
        <v>365</v>
      </c>
      <c r="D33" s="121"/>
      <c r="E33" s="122"/>
      <c r="F33" s="123"/>
      <c r="G33" s="124"/>
      <c r="H33" s="121"/>
      <c r="I33" s="122"/>
      <c r="J33" s="123"/>
      <c r="K33" s="576"/>
      <c r="L33" s="122"/>
      <c r="M33" s="122"/>
      <c r="N33" s="123"/>
      <c r="O33" s="124"/>
      <c r="P33" s="121"/>
      <c r="Q33" s="122"/>
      <c r="R33" s="123"/>
      <c r="S33" s="576"/>
      <c r="T33" s="122"/>
      <c r="U33" s="122"/>
      <c r="V33" s="125"/>
      <c r="W33" s="126"/>
      <c r="X33" s="121"/>
      <c r="Y33" s="122"/>
      <c r="Z33" s="123"/>
      <c r="AA33" s="124"/>
      <c r="AB33" s="121"/>
      <c r="AC33" s="122"/>
      <c r="AD33" s="123"/>
      <c r="AE33" s="124"/>
      <c r="AF33" s="121"/>
      <c r="AG33" s="122">
        <v>20</v>
      </c>
      <c r="AH33" s="123">
        <v>2</v>
      </c>
      <c r="AI33" s="124" t="s">
        <v>87</v>
      </c>
      <c r="AJ33" s="66">
        <f t="shared" si="0"/>
        <v>0</v>
      </c>
      <c r="AK33" s="67">
        <f t="shared" si="1"/>
        <v>20</v>
      </c>
      <c r="AL33" s="66">
        <f t="shared" si="2"/>
        <v>2</v>
      </c>
      <c r="AM33" s="106">
        <f t="shared" si="4"/>
        <v>20</v>
      </c>
      <c r="AN33" s="63" t="s">
        <v>565</v>
      </c>
      <c r="AO33" s="1052" t="s">
        <v>567</v>
      </c>
    </row>
    <row r="34" spans="1:41" ht="16.5" customHeight="1" x14ac:dyDescent="0.2">
      <c r="A34" s="95" t="s">
        <v>69</v>
      </c>
      <c r="B34" s="68" t="s">
        <v>1</v>
      </c>
      <c r="C34" s="96" t="s">
        <v>70</v>
      </c>
      <c r="D34" s="115"/>
      <c r="E34" s="116"/>
      <c r="F34" s="117"/>
      <c r="G34" s="118"/>
      <c r="H34" s="115"/>
      <c r="I34" s="116"/>
      <c r="J34" s="117"/>
      <c r="K34" s="119"/>
      <c r="L34" s="116"/>
      <c r="M34" s="116"/>
      <c r="N34" s="117"/>
      <c r="O34" s="118"/>
      <c r="P34" s="115">
        <v>14</v>
      </c>
      <c r="Q34" s="116">
        <v>14</v>
      </c>
      <c r="R34" s="117">
        <v>2</v>
      </c>
      <c r="S34" s="119" t="s">
        <v>86</v>
      </c>
      <c r="T34" s="116"/>
      <c r="U34" s="116"/>
      <c r="V34" s="127"/>
      <c r="W34" s="120"/>
      <c r="X34" s="115"/>
      <c r="Y34" s="116"/>
      <c r="Z34" s="117"/>
      <c r="AA34" s="118"/>
      <c r="AB34" s="115"/>
      <c r="AC34" s="116"/>
      <c r="AD34" s="117"/>
      <c r="AE34" s="118"/>
      <c r="AF34" s="115"/>
      <c r="AG34" s="116"/>
      <c r="AH34" s="117"/>
      <c r="AI34" s="118"/>
      <c r="AJ34" s="66">
        <f t="shared" si="0"/>
        <v>14</v>
      </c>
      <c r="AK34" s="67">
        <f t="shared" si="1"/>
        <v>14</v>
      </c>
      <c r="AL34" s="66">
        <f t="shared" si="2"/>
        <v>2</v>
      </c>
      <c r="AM34" s="106">
        <f t="shared" si="4"/>
        <v>28</v>
      </c>
      <c r="AN34" s="63" t="s">
        <v>160</v>
      </c>
      <c r="AO34" s="1052" t="s">
        <v>167</v>
      </c>
    </row>
    <row r="35" spans="1:41" ht="16.5" customHeight="1" x14ac:dyDescent="0.2">
      <c r="A35" s="95" t="s">
        <v>75</v>
      </c>
      <c r="B35" s="68" t="s">
        <v>1</v>
      </c>
      <c r="C35" s="96" t="s">
        <v>76</v>
      </c>
      <c r="D35" s="115"/>
      <c r="E35" s="116"/>
      <c r="F35" s="117"/>
      <c r="G35" s="118"/>
      <c r="H35" s="115">
        <v>28</v>
      </c>
      <c r="I35" s="116"/>
      <c r="J35" s="117">
        <v>2</v>
      </c>
      <c r="K35" s="118" t="s">
        <v>86</v>
      </c>
      <c r="L35" s="116"/>
      <c r="M35" s="116"/>
      <c r="N35" s="117"/>
      <c r="O35" s="118"/>
      <c r="P35" s="115"/>
      <c r="Q35" s="116"/>
      <c r="R35" s="117"/>
      <c r="S35" s="119"/>
      <c r="T35" s="116"/>
      <c r="U35" s="116"/>
      <c r="V35" s="127"/>
      <c r="W35" s="120"/>
      <c r="X35" s="115"/>
      <c r="Y35" s="116"/>
      <c r="Z35" s="117"/>
      <c r="AA35" s="118"/>
      <c r="AB35" s="115"/>
      <c r="AC35" s="116"/>
      <c r="AD35" s="117"/>
      <c r="AE35" s="118"/>
      <c r="AF35" s="115"/>
      <c r="AG35" s="116"/>
      <c r="AH35" s="117"/>
      <c r="AI35" s="118"/>
      <c r="AJ35" s="66">
        <f t="shared" si="0"/>
        <v>28</v>
      </c>
      <c r="AK35" s="67">
        <f t="shared" si="1"/>
        <v>0</v>
      </c>
      <c r="AL35" s="66">
        <f t="shared" si="2"/>
        <v>2</v>
      </c>
      <c r="AM35" s="106">
        <f t="shared" si="4"/>
        <v>28</v>
      </c>
      <c r="AN35" s="1260" t="s">
        <v>770</v>
      </c>
      <c r="AO35" s="1052" t="s">
        <v>180</v>
      </c>
    </row>
    <row r="36" spans="1:41" ht="16.5" customHeight="1" x14ac:dyDescent="0.2">
      <c r="A36" s="95" t="s">
        <v>609</v>
      </c>
      <c r="B36" s="68" t="s">
        <v>1</v>
      </c>
      <c r="C36" s="96" t="s">
        <v>525</v>
      </c>
      <c r="D36" s="115"/>
      <c r="E36" s="116"/>
      <c r="F36" s="117"/>
      <c r="G36" s="118"/>
      <c r="H36" s="115"/>
      <c r="I36" s="116">
        <v>56</v>
      </c>
      <c r="J36" s="117">
        <v>4</v>
      </c>
      <c r="K36" s="119" t="s">
        <v>87</v>
      </c>
      <c r="L36" s="116"/>
      <c r="M36" s="116"/>
      <c r="N36" s="117"/>
      <c r="O36" s="118"/>
      <c r="P36" s="115"/>
      <c r="Q36" s="116"/>
      <c r="R36" s="117"/>
      <c r="S36" s="119"/>
      <c r="T36" s="116"/>
      <c r="U36" s="116"/>
      <c r="V36" s="127"/>
      <c r="W36" s="120"/>
      <c r="X36" s="115"/>
      <c r="Y36" s="116"/>
      <c r="Z36" s="117"/>
      <c r="AA36" s="118"/>
      <c r="AB36" s="115"/>
      <c r="AC36" s="116"/>
      <c r="AD36" s="117"/>
      <c r="AE36" s="118"/>
      <c r="AF36" s="115"/>
      <c r="AG36" s="116"/>
      <c r="AH36" s="117"/>
      <c r="AI36" s="118"/>
      <c r="AJ36" s="66">
        <f t="shared" si="0"/>
        <v>0</v>
      </c>
      <c r="AK36" s="67">
        <f t="shared" si="1"/>
        <v>56</v>
      </c>
      <c r="AL36" s="66">
        <f t="shared" si="2"/>
        <v>4</v>
      </c>
      <c r="AM36" s="106">
        <f t="shared" si="4"/>
        <v>56</v>
      </c>
      <c r="AN36" s="63" t="s">
        <v>562</v>
      </c>
      <c r="AO36" s="1052" t="s">
        <v>610</v>
      </c>
    </row>
    <row r="37" spans="1:41" ht="16.5" customHeight="1" x14ac:dyDescent="0.2">
      <c r="A37" s="1259" t="s">
        <v>763</v>
      </c>
      <c r="B37" s="68" t="s">
        <v>1</v>
      </c>
      <c r="C37" s="1269" t="s">
        <v>67</v>
      </c>
      <c r="D37" s="115"/>
      <c r="E37" s="116"/>
      <c r="F37" s="117"/>
      <c r="G37" s="118"/>
      <c r="H37" s="115"/>
      <c r="I37" s="116"/>
      <c r="J37" s="117"/>
      <c r="K37" s="119"/>
      <c r="L37" s="116"/>
      <c r="M37" s="116">
        <v>28</v>
      </c>
      <c r="N37" s="117">
        <v>2</v>
      </c>
      <c r="O37" s="118" t="s">
        <v>87</v>
      </c>
      <c r="P37" s="115"/>
      <c r="Q37" s="116"/>
      <c r="R37" s="117"/>
      <c r="S37" s="119"/>
      <c r="T37" s="116"/>
      <c r="U37" s="116"/>
      <c r="V37" s="127"/>
      <c r="W37" s="120"/>
      <c r="X37" s="115"/>
      <c r="Y37" s="116"/>
      <c r="Z37" s="117"/>
      <c r="AA37" s="118"/>
      <c r="AB37" s="115"/>
      <c r="AC37" s="116"/>
      <c r="AD37" s="117"/>
      <c r="AE37" s="118"/>
      <c r="AF37" s="115"/>
      <c r="AG37" s="116"/>
      <c r="AH37" s="117"/>
      <c r="AI37" s="118"/>
      <c r="AJ37" s="66">
        <f t="shared" si="0"/>
        <v>0</v>
      </c>
      <c r="AK37" s="67">
        <f t="shared" si="1"/>
        <v>28</v>
      </c>
      <c r="AL37" s="66">
        <f t="shared" si="2"/>
        <v>2</v>
      </c>
      <c r="AM37" s="106">
        <f t="shared" si="4"/>
        <v>28</v>
      </c>
      <c r="AN37" s="63" t="s">
        <v>562</v>
      </c>
      <c r="AO37" s="1052" t="s">
        <v>611</v>
      </c>
    </row>
    <row r="38" spans="1:41" ht="16.5" customHeight="1" x14ac:dyDescent="0.2">
      <c r="A38" s="1259" t="s">
        <v>764</v>
      </c>
      <c r="B38" s="68" t="s">
        <v>1</v>
      </c>
      <c r="C38" s="1269" t="s">
        <v>68</v>
      </c>
      <c r="D38" s="115"/>
      <c r="E38" s="116"/>
      <c r="F38" s="117"/>
      <c r="G38" s="118"/>
      <c r="H38" s="115"/>
      <c r="I38" s="116"/>
      <c r="J38" s="117"/>
      <c r="K38" s="119"/>
      <c r="L38" s="116"/>
      <c r="M38" s="116"/>
      <c r="N38" s="117"/>
      <c r="O38" s="118"/>
      <c r="P38" s="115"/>
      <c r="Q38" s="116">
        <v>28</v>
      </c>
      <c r="R38" s="117">
        <v>2</v>
      </c>
      <c r="S38" s="119" t="s">
        <v>87</v>
      </c>
      <c r="T38" s="116"/>
      <c r="U38" s="116"/>
      <c r="V38" s="127"/>
      <c r="W38" s="120"/>
      <c r="X38" s="115"/>
      <c r="Y38" s="116"/>
      <c r="Z38" s="117"/>
      <c r="AA38" s="118"/>
      <c r="AB38" s="115"/>
      <c r="AC38" s="116"/>
      <c r="AD38" s="117"/>
      <c r="AE38" s="118"/>
      <c r="AF38" s="115"/>
      <c r="AG38" s="116"/>
      <c r="AH38" s="117"/>
      <c r="AI38" s="118"/>
      <c r="AJ38" s="66">
        <f t="shared" si="0"/>
        <v>0</v>
      </c>
      <c r="AK38" s="67">
        <f t="shared" si="1"/>
        <v>28</v>
      </c>
      <c r="AL38" s="66">
        <f t="shared" si="2"/>
        <v>2</v>
      </c>
      <c r="AM38" s="106">
        <f t="shared" si="4"/>
        <v>28</v>
      </c>
      <c r="AN38" s="63" t="s">
        <v>562</v>
      </c>
      <c r="AO38" s="1052" t="s">
        <v>610</v>
      </c>
    </row>
    <row r="39" spans="1:41" ht="16.5" customHeight="1" x14ac:dyDescent="0.2">
      <c r="A39" s="1259" t="s">
        <v>765</v>
      </c>
      <c r="B39" s="68" t="s">
        <v>1</v>
      </c>
      <c r="C39" s="1269" t="s">
        <v>57</v>
      </c>
      <c r="D39" s="115"/>
      <c r="E39" s="116"/>
      <c r="F39" s="117"/>
      <c r="G39" s="118"/>
      <c r="H39" s="115"/>
      <c r="I39" s="116"/>
      <c r="J39" s="117"/>
      <c r="K39" s="119"/>
      <c r="L39" s="116"/>
      <c r="M39" s="116"/>
      <c r="N39" s="117"/>
      <c r="O39" s="118"/>
      <c r="P39" s="115"/>
      <c r="Q39" s="116"/>
      <c r="R39" s="117"/>
      <c r="S39" s="119"/>
      <c r="T39" s="116"/>
      <c r="U39" s="116">
        <v>28</v>
      </c>
      <c r="V39" s="127">
        <v>2</v>
      </c>
      <c r="W39" s="120" t="s">
        <v>87</v>
      </c>
      <c r="X39" s="115"/>
      <c r="Y39" s="116"/>
      <c r="Z39" s="117"/>
      <c r="AA39" s="118"/>
      <c r="AB39" s="115"/>
      <c r="AC39" s="116"/>
      <c r="AD39" s="117"/>
      <c r="AE39" s="118"/>
      <c r="AF39" s="115"/>
      <c r="AG39" s="116"/>
      <c r="AH39" s="117"/>
      <c r="AI39" s="118"/>
      <c r="AJ39" s="66">
        <f t="shared" si="0"/>
        <v>0</v>
      </c>
      <c r="AK39" s="67">
        <f t="shared" si="1"/>
        <v>28</v>
      </c>
      <c r="AL39" s="66">
        <f t="shared" si="2"/>
        <v>2</v>
      </c>
      <c r="AM39" s="106">
        <f t="shared" si="4"/>
        <v>28</v>
      </c>
      <c r="AN39" s="63" t="s">
        <v>562</v>
      </c>
      <c r="AO39" s="1052" t="s">
        <v>611</v>
      </c>
    </row>
    <row r="40" spans="1:41" x14ac:dyDescent="0.2">
      <c r="A40" s="1259" t="s">
        <v>766</v>
      </c>
      <c r="B40" s="68" t="s">
        <v>1</v>
      </c>
      <c r="C40" s="1269" t="s">
        <v>58</v>
      </c>
      <c r="D40" s="121"/>
      <c r="E40" s="122"/>
      <c r="F40" s="123"/>
      <c r="G40" s="124"/>
      <c r="H40" s="121"/>
      <c r="I40" s="122"/>
      <c r="J40" s="123"/>
      <c r="K40" s="576"/>
      <c r="L40" s="122"/>
      <c r="M40" s="122"/>
      <c r="N40" s="123"/>
      <c r="O40" s="124"/>
      <c r="P40" s="121"/>
      <c r="Q40" s="122"/>
      <c r="R40" s="123"/>
      <c r="S40" s="576"/>
      <c r="T40" s="122"/>
      <c r="U40" s="122"/>
      <c r="V40" s="125"/>
      <c r="W40" s="126"/>
      <c r="X40" s="121"/>
      <c r="Y40" s="122">
        <v>28</v>
      </c>
      <c r="Z40" s="123">
        <v>2</v>
      </c>
      <c r="AA40" s="124" t="s">
        <v>87</v>
      </c>
      <c r="AB40" s="121"/>
      <c r="AC40" s="122"/>
      <c r="AD40" s="123"/>
      <c r="AE40" s="124"/>
      <c r="AF40" s="121"/>
      <c r="AG40" s="122"/>
      <c r="AH40" s="123"/>
      <c r="AI40" s="124"/>
      <c r="AJ40" s="66">
        <f t="shared" si="0"/>
        <v>0</v>
      </c>
      <c r="AK40" s="67">
        <f t="shared" si="1"/>
        <v>28</v>
      </c>
      <c r="AL40" s="66">
        <f t="shared" si="2"/>
        <v>2</v>
      </c>
      <c r="AM40" s="106">
        <f t="shared" si="4"/>
        <v>28</v>
      </c>
      <c r="AN40" s="633" t="s">
        <v>562</v>
      </c>
      <c r="AO40" s="1052" t="s">
        <v>610</v>
      </c>
    </row>
    <row r="41" spans="1:41" x14ac:dyDescent="0.2">
      <c r="A41" s="1259" t="s">
        <v>767</v>
      </c>
      <c r="B41" s="68" t="s">
        <v>1</v>
      </c>
      <c r="C41" s="1269" t="s">
        <v>369</v>
      </c>
      <c r="D41" s="601"/>
      <c r="E41" s="602"/>
      <c r="F41" s="603"/>
      <c r="G41" s="605"/>
      <c r="H41" s="601"/>
      <c r="I41" s="602"/>
      <c r="J41" s="603"/>
      <c r="K41" s="604"/>
      <c r="L41" s="602"/>
      <c r="M41" s="602"/>
      <c r="N41" s="603"/>
      <c r="O41" s="605"/>
      <c r="P41" s="601"/>
      <c r="Q41" s="602"/>
      <c r="R41" s="603"/>
      <c r="S41" s="604"/>
      <c r="T41" s="602"/>
      <c r="U41" s="602"/>
      <c r="V41" s="606"/>
      <c r="W41" s="605"/>
      <c r="X41" s="601"/>
      <c r="Y41" s="602"/>
      <c r="Z41" s="603"/>
      <c r="AA41" s="605"/>
      <c r="AB41" s="601"/>
      <c r="AC41" s="602">
        <v>28</v>
      </c>
      <c r="AD41" s="603">
        <v>2</v>
      </c>
      <c r="AE41" s="605" t="s">
        <v>87</v>
      </c>
      <c r="AF41" s="601"/>
      <c r="AG41" s="602"/>
      <c r="AH41" s="603"/>
      <c r="AI41" s="605"/>
      <c r="AJ41" s="66">
        <f t="shared" si="0"/>
        <v>0</v>
      </c>
      <c r="AK41" s="67">
        <f t="shared" si="1"/>
        <v>28</v>
      </c>
      <c r="AL41" s="66">
        <f t="shared" si="2"/>
        <v>2</v>
      </c>
      <c r="AM41" s="106">
        <f t="shared" si="4"/>
        <v>28</v>
      </c>
      <c r="AN41" s="633" t="s">
        <v>562</v>
      </c>
      <c r="AO41" s="1052" t="s">
        <v>611</v>
      </c>
    </row>
    <row r="42" spans="1:41" x14ac:dyDescent="0.2">
      <c r="A42" s="1259" t="s">
        <v>768</v>
      </c>
      <c r="B42" s="68" t="s">
        <v>1</v>
      </c>
      <c r="C42" s="1269" t="s">
        <v>371</v>
      </c>
      <c r="D42" s="601"/>
      <c r="E42" s="602"/>
      <c r="F42" s="603"/>
      <c r="G42" s="605"/>
      <c r="H42" s="601"/>
      <c r="I42" s="602"/>
      <c r="J42" s="603"/>
      <c r="K42" s="604"/>
      <c r="L42" s="602"/>
      <c r="M42" s="602"/>
      <c r="N42" s="603"/>
      <c r="O42" s="605"/>
      <c r="P42" s="601"/>
      <c r="Q42" s="602"/>
      <c r="R42" s="603"/>
      <c r="S42" s="604"/>
      <c r="T42" s="602"/>
      <c r="U42" s="602"/>
      <c r="V42" s="606"/>
      <c r="W42" s="607"/>
      <c r="X42" s="601"/>
      <c r="Y42" s="602"/>
      <c r="Z42" s="603"/>
      <c r="AA42" s="605"/>
      <c r="AB42" s="601"/>
      <c r="AC42" s="602"/>
      <c r="AD42" s="603"/>
      <c r="AE42" s="605"/>
      <c r="AF42" s="601"/>
      <c r="AG42" s="602">
        <v>20</v>
      </c>
      <c r="AH42" s="603">
        <v>2</v>
      </c>
      <c r="AI42" s="605" t="s">
        <v>87</v>
      </c>
      <c r="AJ42" s="66">
        <f t="shared" si="0"/>
        <v>0</v>
      </c>
      <c r="AK42" s="67">
        <f t="shared" si="1"/>
        <v>20</v>
      </c>
      <c r="AL42" s="66">
        <f t="shared" si="2"/>
        <v>2</v>
      </c>
      <c r="AM42" s="106">
        <f t="shared" si="4"/>
        <v>20</v>
      </c>
      <c r="AN42" s="633" t="s">
        <v>562</v>
      </c>
      <c r="AO42" s="1052" t="s">
        <v>610</v>
      </c>
    </row>
    <row r="43" spans="1:41" x14ac:dyDescent="0.2">
      <c r="A43" s="577" t="s">
        <v>612</v>
      </c>
      <c r="B43" s="68" t="s">
        <v>1</v>
      </c>
      <c r="C43" s="96" t="s">
        <v>613</v>
      </c>
      <c r="D43" s="115"/>
      <c r="E43" s="116"/>
      <c r="F43" s="117"/>
      <c r="G43" s="118"/>
      <c r="H43" s="115"/>
      <c r="I43" s="116">
        <v>28</v>
      </c>
      <c r="J43" s="117">
        <v>2</v>
      </c>
      <c r="K43" s="119" t="s">
        <v>87</v>
      </c>
      <c r="L43" s="116"/>
      <c r="M43" s="116"/>
      <c r="N43" s="117"/>
      <c r="O43" s="118"/>
      <c r="P43" s="115"/>
      <c r="Q43" s="116"/>
      <c r="R43" s="117"/>
      <c r="S43" s="119"/>
      <c r="T43" s="116"/>
      <c r="U43" s="116"/>
      <c r="V43" s="127"/>
      <c r="W43" s="120"/>
      <c r="X43" s="115"/>
      <c r="Y43" s="116"/>
      <c r="Z43" s="117"/>
      <c r="AA43" s="118"/>
      <c r="AB43" s="115"/>
      <c r="AC43" s="116"/>
      <c r="AD43" s="117"/>
      <c r="AE43" s="118"/>
      <c r="AF43" s="115"/>
      <c r="AG43" s="116"/>
      <c r="AH43" s="117"/>
      <c r="AI43" s="118"/>
      <c r="AJ43" s="66">
        <f t="shared" si="0"/>
        <v>0</v>
      </c>
      <c r="AK43" s="67">
        <f t="shared" si="1"/>
        <v>28</v>
      </c>
      <c r="AL43" s="66">
        <f t="shared" si="2"/>
        <v>2</v>
      </c>
      <c r="AM43" s="106">
        <f t="shared" ref="AM43:AM53" si="5">SUM(AJ43,AK43)</f>
        <v>28</v>
      </c>
      <c r="AN43" s="63" t="s">
        <v>562</v>
      </c>
      <c r="AO43" s="1052" t="s">
        <v>603</v>
      </c>
    </row>
    <row r="44" spans="1:41" x14ac:dyDescent="0.2">
      <c r="A44" s="577" t="s">
        <v>615</v>
      </c>
      <c r="B44" s="68" t="s">
        <v>1</v>
      </c>
      <c r="C44" s="96" t="s">
        <v>614</v>
      </c>
      <c r="D44" s="115"/>
      <c r="E44" s="116"/>
      <c r="F44" s="117"/>
      <c r="G44" s="118"/>
      <c r="H44" s="115"/>
      <c r="I44" s="116"/>
      <c r="J44" s="117"/>
      <c r="K44" s="119"/>
      <c r="L44" s="530"/>
      <c r="M44" s="531">
        <v>28</v>
      </c>
      <c r="N44" s="532">
        <v>2</v>
      </c>
      <c r="O44" s="610" t="s">
        <v>87</v>
      </c>
      <c r="P44" s="115"/>
      <c r="Q44" s="116"/>
      <c r="R44" s="117"/>
      <c r="S44" s="119"/>
      <c r="T44" s="116"/>
      <c r="U44" s="116"/>
      <c r="V44" s="127"/>
      <c r="W44" s="120"/>
      <c r="X44" s="115"/>
      <c r="Y44" s="116"/>
      <c r="Z44" s="117"/>
      <c r="AA44" s="118"/>
      <c r="AB44" s="115"/>
      <c r="AC44" s="116"/>
      <c r="AD44" s="117"/>
      <c r="AE44" s="118"/>
      <c r="AF44" s="115"/>
      <c r="AG44" s="116"/>
      <c r="AH44" s="117"/>
      <c r="AI44" s="118"/>
      <c r="AJ44" s="66">
        <f t="shared" si="0"/>
        <v>0</v>
      </c>
      <c r="AK44" s="67">
        <f t="shared" si="1"/>
        <v>28</v>
      </c>
      <c r="AL44" s="66">
        <f t="shared" si="2"/>
        <v>2</v>
      </c>
      <c r="AM44" s="106">
        <f t="shared" si="5"/>
        <v>28</v>
      </c>
      <c r="AN44" s="63" t="s">
        <v>562</v>
      </c>
      <c r="AO44" s="1052" t="s">
        <v>603</v>
      </c>
    </row>
    <row r="45" spans="1:41" x14ac:dyDescent="0.2">
      <c r="A45" s="577" t="s">
        <v>27</v>
      </c>
      <c r="B45" s="68" t="s">
        <v>1</v>
      </c>
      <c r="C45" s="96" t="s">
        <v>28</v>
      </c>
      <c r="D45" s="115"/>
      <c r="E45" s="116"/>
      <c r="F45" s="117"/>
      <c r="G45" s="118"/>
      <c r="H45" s="116"/>
      <c r="I45" s="116"/>
      <c r="J45" s="117"/>
      <c r="K45" s="118"/>
      <c r="L45" s="116">
        <v>14</v>
      </c>
      <c r="M45" s="116">
        <v>28</v>
      </c>
      <c r="N45" s="117">
        <v>2</v>
      </c>
      <c r="O45" s="118" t="s">
        <v>101</v>
      </c>
      <c r="P45" s="116"/>
      <c r="Q45" s="116"/>
      <c r="R45" s="127"/>
      <c r="S45" s="120"/>
      <c r="T45" s="115"/>
      <c r="U45" s="116"/>
      <c r="V45" s="117"/>
      <c r="W45" s="118"/>
      <c r="X45" s="115"/>
      <c r="Y45" s="116"/>
      <c r="Z45" s="117"/>
      <c r="AA45" s="118"/>
      <c r="AB45" s="115"/>
      <c r="AC45" s="116"/>
      <c r="AD45" s="117"/>
      <c r="AE45" s="118"/>
      <c r="AF45" s="115"/>
      <c r="AG45" s="116"/>
      <c r="AH45" s="117"/>
      <c r="AI45" s="118"/>
      <c r="AJ45" s="66">
        <f t="shared" si="0"/>
        <v>14</v>
      </c>
      <c r="AK45" s="67">
        <f t="shared" si="1"/>
        <v>28</v>
      </c>
      <c r="AL45" s="66">
        <f t="shared" si="2"/>
        <v>2</v>
      </c>
      <c r="AM45" s="106">
        <f t="shared" si="5"/>
        <v>42</v>
      </c>
      <c r="AN45" s="63" t="s">
        <v>568</v>
      </c>
      <c r="AO45" s="1052" t="s">
        <v>569</v>
      </c>
    </row>
    <row r="46" spans="1:41" x14ac:dyDescent="0.2">
      <c r="A46" s="577" t="s">
        <v>25</v>
      </c>
      <c r="B46" s="68" t="s">
        <v>1</v>
      </c>
      <c r="C46" s="96" t="s">
        <v>26</v>
      </c>
      <c r="D46" s="115"/>
      <c r="E46" s="116"/>
      <c r="F46" s="117"/>
      <c r="G46" s="118"/>
      <c r="H46" s="116"/>
      <c r="I46" s="116"/>
      <c r="J46" s="117"/>
      <c r="K46" s="118"/>
      <c r="L46" s="115"/>
      <c r="M46" s="116"/>
      <c r="N46" s="117"/>
      <c r="O46" s="119"/>
      <c r="P46" s="115">
        <v>14</v>
      </c>
      <c r="Q46" s="116">
        <v>28</v>
      </c>
      <c r="R46" s="117">
        <v>2</v>
      </c>
      <c r="S46" s="119" t="s">
        <v>101</v>
      </c>
      <c r="T46" s="115"/>
      <c r="U46" s="116"/>
      <c r="V46" s="117"/>
      <c r="W46" s="118"/>
      <c r="X46" s="115"/>
      <c r="Y46" s="116"/>
      <c r="Z46" s="117"/>
      <c r="AA46" s="118"/>
      <c r="AB46" s="115"/>
      <c r="AC46" s="116"/>
      <c r="AD46" s="117"/>
      <c r="AE46" s="118"/>
      <c r="AF46" s="115"/>
      <c r="AG46" s="116"/>
      <c r="AH46" s="117"/>
      <c r="AI46" s="118"/>
      <c r="AJ46" s="66">
        <f t="shared" si="0"/>
        <v>14</v>
      </c>
      <c r="AK46" s="67">
        <f t="shared" si="1"/>
        <v>28</v>
      </c>
      <c r="AL46" s="66">
        <f t="shared" si="2"/>
        <v>2</v>
      </c>
      <c r="AM46" s="106">
        <f t="shared" si="5"/>
        <v>42</v>
      </c>
      <c r="AN46" s="63" t="s">
        <v>568</v>
      </c>
      <c r="AO46" s="1052" t="s">
        <v>569</v>
      </c>
    </row>
    <row r="47" spans="1:41" x14ac:dyDescent="0.2">
      <c r="A47" s="577" t="s">
        <v>29</v>
      </c>
      <c r="B47" s="68" t="s">
        <v>1</v>
      </c>
      <c r="C47" s="96" t="s">
        <v>30</v>
      </c>
      <c r="D47" s="115"/>
      <c r="E47" s="116"/>
      <c r="F47" s="117"/>
      <c r="G47" s="118"/>
      <c r="H47" s="116"/>
      <c r="I47" s="116"/>
      <c r="J47" s="117"/>
      <c r="K47" s="118"/>
      <c r="L47" s="115"/>
      <c r="M47" s="116"/>
      <c r="N47" s="117"/>
      <c r="O47" s="119"/>
      <c r="P47" s="116"/>
      <c r="Q47" s="116"/>
      <c r="R47" s="127"/>
      <c r="S47" s="120"/>
      <c r="T47" s="116">
        <v>14</v>
      </c>
      <c r="U47" s="116">
        <v>28</v>
      </c>
      <c r="V47" s="127">
        <v>2</v>
      </c>
      <c r="W47" s="120" t="s">
        <v>101</v>
      </c>
      <c r="X47" s="115"/>
      <c r="Y47" s="116"/>
      <c r="Z47" s="117"/>
      <c r="AA47" s="118"/>
      <c r="AB47" s="115"/>
      <c r="AC47" s="116"/>
      <c r="AD47" s="117"/>
      <c r="AE47" s="118"/>
      <c r="AF47" s="115"/>
      <c r="AG47" s="116"/>
      <c r="AH47" s="117"/>
      <c r="AI47" s="118"/>
      <c r="AJ47" s="66">
        <f t="shared" si="0"/>
        <v>14</v>
      </c>
      <c r="AK47" s="67">
        <f t="shared" si="1"/>
        <v>28</v>
      </c>
      <c r="AL47" s="66">
        <f t="shared" si="2"/>
        <v>2</v>
      </c>
      <c r="AM47" s="106">
        <f t="shared" si="5"/>
        <v>42</v>
      </c>
      <c r="AN47" s="63" t="s">
        <v>568</v>
      </c>
      <c r="AO47" s="1052" t="s">
        <v>569</v>
      </c>
    </row>
    <row r="48" spans="1:41" x14ac:dyDescent="0.2">
      <c r="A48" s="577" t="s">
        <v>31</v>
      </c>
      <c r="B48" s="68" t="s">
        <v>1</v>
      </c>
      <c r="C48" s="96" t="s">
        <v>32</v>
      </c>
      <c r="D48" s="115"/>
      <c r="E48" s="116"/>
      <c r="F48" s="117"/>
      <c r="G48" s="118"/>
      <c r="H48" s="116"/>
      <c r="I48" s="116"/>
      <c r="J48" s="117"/>
      <c r="K48" s="118"/>
      <c r="L48" s="115"/>
      <c r="M48" s="116"/>
      <c r="N48" s="117"/>
      <c r="O48" s="119"/>
      <c r="P48" s="116"/>
      <c r="Q48" s="116"/>
      <c r="R48" s="127"/>
      <c r="S48" s="120"/>
      <c r="T48" s="115"/>
      <c r="U48" s="116"/>
      <c r="V48" s="117"/>
      <c r="W48" s="118"/>
      <c r="X48" s="115">
        <v>14</v>
      </c>
      <c r="Y48" s="116">
        <v>28</v>
      </c>
      <c r="Z48" s="117">
        <v>2</v>
      </c>
      <c r="AA48" s="118" t="s">
        <v>101</v>
      </c>
      <c r="AB48" s="115"/>
      <c r="AC48" s="116"/>
      <c r="AD48" s="117"/>
      <c r="AE48" s="118"/>
      <c r="AF48" s="115"/>
      <c r="AG48" s="116"/>
      <c r="AH48" s="117"/>
      <c r="AI48" s="118"/>
      <c r="AJ48" s="66">
        <f t="shared" si="0"/>
        <v>14</v>
      </c>
      <c r="AK48" s="67">
        <f t="shared" si="1"/>
        <v>28</v>
      </c>
      <c r="AL48" s="66">
        <f t="shared" si="2"/>
        <v>2</v>
      </c>
      <c r="AM48" s="106">
        <f t="shared" si="5"/>
        <v>42</v>
      </c>
      <c r="AN48" s="63" t="s">
        <v>568</v>
      </c>
      <c r="AO48" s="1052" t="s">
        <v>569</v>
      </c>
    </row>
    <row r="49" spans="1:41" x14ac:dyDescent="0.2">
      <c r="A49" s="577" t="s">
        <v>616</v>
      </c>
      <c r="B49" s="68" t="s">
        <v>1</v>
      </c>
      <c r="C49" s="96" t="s">
        <v>504</v>
      </c>
      <c r="D49" s="115"/>
      <c r="E49" s="116"/>
      <c r="F49" s="117"/>
      <c r="G49" s="118"/>
      <c r="H49" s="115"/>
      <c r="I49" s="116"/>
      <c r="J49" s="117"/>
      <c r="K49" s="119"/>
      <c r="L49" s="531"/>
      <c r="M49" s="531"/>
      <c r="N49" s="532"/>
      <c r="O49" s="609"/>
      <c r="P49" s="530"/>
      <c r="Q49" s="531"/>
      <c r="R49" s="532"/>
      <c r="S49" s="610"/>
      <c r="T49" s="611"/>
      <c r="U49" s="611"/>
      <c r="V49" s="612"/>
      <c r="W49" s="613"/>
      <c r="X49" s="530"/>
      <c r="Y49" s="531"/>
      <c r="Z49" s="532"/>
      <c r="AA49" s="609"/>
      <c r="AB49" s="530"/>
      <c r="AC49" s="531"/>
      <c r="AD49" s="532"/>
      <c r="AE49" s="609"/>
      <c r="AF49" s="530"/>
      <c r="AG49" s="531">
        <v>20</v>
      </c>
      <c r="AH49" s="532">
        <v>2</v>
      </c>
      <c r="AI49" s="609" t="s">
        <v>532</v>
      </c>
      <c r="AJ49" s="66">
        <f t="shared" si="0"/>
        <v>0</v>
      </c>
      <c r="AK49" s="67">
        <f t="shared" si="1"/>
        <v>20</v>
      </c>
      <c r="AL49" s="66">
        <f t="shared" si="2"/>
        <v>2</v>
      </c>
      <c r="AM49" s="106">
        <f t="shared" si="5"/>
        <v>20</v>
      </c>
      <c r="AN49" s="63" t="s">
        <v>568</v>
      </c>
      <c r="AO49" s="1052" t="s">
        <v>182</v>
      </c>
    </row>
    <row r="50" spans="1:41" x14ac:dyDescent="0.2">
      <c r="A50" s="577" t="s">
        <v>376</v>
      </c>
      <c r="B50" s="68" t="s">
        <v>1</v>
      </c>
      <c r="C50" s="96" t="s">
        <v>377</v>
      </c>
      <c r="D50" s="115"/>
      <c r="E50" s="116"/>
      <c r="F50" s="117"/>
      <c r="G50" s="118"/>
      <c r="H50" s="115"/>
      <c r="I50" s="116"/>
      <c r="J50" s="117"/>
      <c r="K50" s="119"/>
      <c r="L50" s="530">
        <v>14</v>
      </c>
      <c r="M50" s="531">
        <v>28</v>
      </c>
      <c r="N50" s="532">
        <v>3</v>
      </c>
      <c r="O50" s="610" t="s">
        <v>415</v>
      </c>
      <c r="P50" s="531"/>
      <c r="Q50" s="531"/>
      <c r="R50" s="614"/>
      <c r="S50" s="615"/>
      <c r="T50" s="531"/>
      <c r="U50" s="531"/>
      <c r="V50" s="614"/>
      <c r="W50" s="616"/>
      <c r="X50" s="530"/>
      <c r="Y50" s="531"/>
      <c r="Z50" s="532"/>
      <c r="AA50" s="609"/>
      <c r="AB50" s="530"/>
      <c r="AC50" s="531"/>
      <c r="AD50" s="532"/>
      <c r="AE50" s="609"/>
      <c r="AF50" s="530"/>
      <c r="AG50" s="531"/>
      <c r="AH50" s="532"/>
      <c r="AI50" s="609"/>
      <c r="AJ50" s="66">
        <f t="shared" ref="AJ50:AJ51" si="6">SUM(D50,H50,L50,P50,T50,X50,AB50,AF50)</f>
        <v>14</v>
      </c>
      <c r="AK50" s="67">
        <f t="shared" ref="AK50:AK51" si="7">SUM(AG50,AC50,Y50,U50,Q50,,M50,I50,E50)</f>
        <v>28</v>
      </c>
      <c r="AL50" s="66">
        <f t="shared" ref="AL50:AL51" si="8">SUM(AH50,AD50,Z50,V50,R50,,N50,J50,F50)</f>
        <v>3</v>
      </c>
      <c r="AM50" s="106">
        <f t="shared" ref="AM50:AM51" si="9">SUM(AJ50,AK50)</f>
        <v>42</v>
      </c>
      <c r="AN50" s="63" t="s">
        <v>158</v>
      </c>
      <c r="AO50" s="1052" t="s">
        <v>570</v>
      </c>
    </row>
    <row r="51" spans="1:41" x14ac:dyDescent="0.2">
      <c r="A51" s="577" t="s">
        <v>378</v>
      </c>
      <c r="B51" s="68" t="s">
        <v>1</v>
      </c>
      <c r="C51" s="96" t="s">
        <v>379</v>
      </c>
      <c r="D51" s="115"/>
      <c r="E51" s="116"/>
      <c r="F51" s="117"/>
      <c r="G51" s="118"/>
      <c r="H51" s="115"/>
      <c r="I51" s="116"/>
      <c r="J51" s="117"/>
      <c r="K51" s="119"/>
      <c r="L51" s="530"/>
      <c r="M51" s="531"/>
      <c r="N51" s="532"/>
      <c r="O51" s="610"/>
      <c r="P51" s="531">
        <v>14</v>
      </c>
      <c r="Q51" s="531">
        <v>28</v>
      </c>
      <c r="R51" s="614">
        <v>2</v>
      </c>
      <c r="S51" s="615" t="s">
        <v>497</v>
      </c>
      <c r="T51" s="116"/>
      <c r="U51" s="116"/>
      <c r="V51" s="127"/>
      <c r="W51" s="120"/>
      <c r="X51" s="115"/>
      <c r="Y51" s="116"/>
      <c r="Z51" s="117"/>
      <c r="AA51" s="118"/>
      <c r="AB51" s="115"/>
      <c r="AC51" s="116"/>
      <c r="AD51" s="117"/>
      <c r="AE51" s="118"/>
      <c r="AF51" s="115"/>
      <c r="AG51" s="116"/>
      <c r="AH51" s="117"/>
      <c r="AI51" s="118"/>
      <c r="AJ51" s="66">
        <f t="shared" si="6"/>
        <v>14</v>
      </c>
      <c r="AK51" s="67">
        <f t="shared" si="7"/>
        <v>28</v>
      </c>
      <c r="AL51" s="66">
        <f t="shared" si="8"/>
        <v>2</v>
      </c>
      <c r="AM51" s="106">
        <f t="shared" si="9"/>
        <v>42</v>
      </c>
      <c r="AN51" s="63" t="s">
        <v>158</v>
      </c>
      <c r="AO51" s="1052" t="s">
        <v>570</v>
      </c>
    </row>
    <row r="52" spans="1:41" x14ac:dyDescent="0.2">
      <c r="A52" s="577" t="s">
        <v>372</v>
      </c>
      <c r="B52" s="68" t="s">
        <v>1</v>
      </c>
      <c r="C52" s="96" t="s">
        <v>373</v>
      </c>
      <c r="D52" s="115"/>
      <c r="E52" s="116"/>
      <c r="F52" s="117"/>
      <c r="G52" s="118"/>
      <c r="H52" s="115">
        <v>14</v>
      </c>
      <c r="I52" s="116">
        <v>14</v>
      </c>
      <c r="J52" s="117">
        <v>2</v>
      </c>
      <c r="K52" s="119" t="s">
        <v>1</v>
      </c>
      <c r="L52" s="116"/>
      <c r="M52" s="116"/>
      <c r="N52" s="117"/>
      <c r="O52" s="118"/>
      <c r="P52" s="115"/>
      <c r="Q52" s="116"/>
      <c r="R52" s="117"/>
      <c r="S52" s="119"/>
      <c r="T52" s="116"/>
      <c r="U52" s="116"/>
      <c r="V52" s="127"/>
      <c r="W52" s="120"/>
      <c r="X52" s="115"/>
      <c r="Y52" s="116"/>
      <c r="Z52" s="117"/>
      <c r="AA52" s="118"/>
      <c r="AB52" s="115"/>
      <c r="AC52" s="116"/>
      <c r="AD52" s="117"/>
      <c r="AE52" s="118"/>
      <c r="AF52" s="115"/>
      <c r="AG52" s="116"/>
      <c r="AH52" s="117"/>
      <c r="AI52" s="118"/>
      <c r="AJ52" s="66">
        <f t="shared" ref="AJ52:AL67" si="10">SUM(D52,H52,L52,P52,T52,X52,AB52,AF52)</f>
        <v>14</v>
      </c>
      <c r="AK52" s="67">
        <f t="shared" ref="AK52:AK67" si="11">SUM(AG52,AC52,Y52,U52,Q52,,M52,I52,E52)</f>
        <v>14</v>
      </c>
      <c r="AL52" s="66">
        <f t="shared" ref="AL52:AL67" si="12">SUM(AH52,AD52,Z52,V52,R52,,N52,J52,F52)</f>
        <v>2</v>
      </c>
      <c r="AM52" s="106">
        <f t="shared" si="5"/>
        <v>28</v>
      </c>
      <c r="AN52" s="63" t="s">
        <v>154</v>
      </c>
      <c r="AO52" s="1052" t="s">
        <v>155</v>
      </c>
    </row>
    <row r="53" spans="1:41" x14ac:dyDescent="0.2">
      <c r="A53" s="577" t="s">
        <v>374</v>
      </c>
      <c r="B53" s="68" t="s">
        <v>1</v>
      </c>
      <c r="C53" s="96" t="s">
        <v>375</v>
      </c>
      <c r="D53" s="115"/>
      <c r="E53" s="116"/>
      <c r="F53" s="117"/>
      <c r="G53" s="118"/>
      <c r="H53" s="115"/>
      <c r="I53" s="116"/>
      <c r="J53" s="117"/>
      <c r="K53" s="119"/>
      <c r="L53" s="116">
        <v>14</v>
      </c>
      <c r="M53" s="116">
        <v>14</v>
      </c>
      <c r="N53" s="117">
        <v>2</v>
      </c>
      <c r="O53" s="118" t="s">
        <v>1</v>
      </c>
      <c r="P53" s="115"/>
      <c r="Q53" s="116"/>
      <c r="R53" s="117"/>
      <c r="S53" s="119"/>
      <c r="T53" s="116"/>
      <c r="U53" s="116"/>
      <c r="V53" s="127"/>
      <c r="W53" s="120"/>
      <c r="X53" s="115"/>
      <c r="Y53" s="116"/>
      <c r="Z53" s="117"/>
      <c r="AA53" s="118"/>
      <c r="AB53" s="115"/>
      <c r="AC53" s="116"/>
      <c r="AD53" s="117"/>
      <c r="AE53" s="118"/>
      <c r="AF53" s="115"/>
      <c r="AG53" s="116"/>
      <c r="AH53" s="117"/>
      <c r="AI53" s="118"/>
      <c r="AJ53" s="66">
        <f t="shared" si="10"/>
        <v>14</v>
      </c>
      <c r="AK53" s="67">
        <f t="shared" si="11"/>
        <v>14</v>
      </c>
      <c r="AL53" s="66">
        <f t="shared" si="12"/>
        <v>2</v>
      </c>
      <c r="AM53" s="106">
        <f t="shared" si="5"/>
        <v>28</v>
      </c>
      <c r="AN53" s="63" t="s">
        <v>154</v>
      </c>
      <c r="AO53" s="1052" t="s">
        <v>155</v>
      </c>
    </row>
    <row r="54" spans="1:41" ht="15.75" customHeight="1" x14ac:dyDescent="0.2">
      <c r="A54" s="577" t="s">
        <v>103</v>
      </c>
      <c r="B54" s="68" t="s">
        <v>1</v>
      </c>
      <c r="C54" s="96" t="s">
        <v>34</v>
      </c>
      <c r="D54" s="115"/>
      <c r="E54" s="116"/>
      <c r="F54" s="117"/>
      <c r="G54" s="118"/>
      <c r="H54" s="115"/>
      <c r="I54" s="116"/>
      <c r="J54" s="117"/>
      <c r="K54" s="119"/>
      <c r="L54" s="116">
        <v>14</v>
      </c>
      <c r="M54" s="116">
        <v>28</v>
      </c>
      <c r="N54" s="127">
        <v>2</v>
      </c>
      <c r="O54" s="120" t="s">
        <v>101</v>
      </c>
      <c r="P54" s="115"/>
      <c r="Q54" s="116"/>
      <c r="R54" s="117"/>
      <c r="S54" s="118"/>
      <c r="T54" s="116"/>
      <c r="U54" s="116"/>
      <c r="V54" s="127"/>
      <c r="W54" s="120"/>
      <c r="X54" s="115"/>
      <c r="Y54" s="116"/>
      <c r="Z54" s="117"/>
      <c r="AA54" s="118"/>
      <c r="AB54" s="115"/>
      <c r="AC54" s="116"/>
      <c r="AD54" s="117"/>
      <c r="AE54" s="118"/>
      <c r="AF54" s="115"/>
      <c r="AG54" s="116"/>
      <c r="AH54" s="117"/>
      <c r="AI54" s="118"/>
      <c r="AJ54" s="66">
        <f t="shared" si="10"/>
        <v>14</v>
      </c>
      <c r="AK54" s="67">
        <f t="shared" si="11"/>
        <v>28</v>
      </c>
      <c r="AL54" s="66">
        <f t="shared" si="12"/>
        <v>2</v>
      </c>
      <c r="AM54" s="106">
        <f t="shared" si="4"/>
        <v>42</v>
      </c>
      <c r="AN54" s="63" t="s">
        <v>198</v>
      </c>
      <c r="AO54" s="1052" t="s">
        <v>571</v>
      </c>
    </row>
    <row r="55" spans="1:41" x14ac:dyDescent="0.2">
      <c r="A55" s="577" t="s">
        <v>104</v>
      </c>
      <c r="B55" s="68" t="s">
        <v>1</v>
      </c>
      <c r="C55" s="96" t="s">
        <v>33</v>
      </c>
      <c r="D55" s="115"/>
      <c r="E55" s="116"/>
      <c r="F55" s="117"/>
      <c r="G55" s="118"/>
      <c r="H55" s="115"/>
      <c r="I55" s="116"/>
      <c r="J55" s="117"/>
      <c r="K55" s="119"/>
      <c r="L55" s="116"/>
      <c r="M55" s="116"/>
      <c r="N55" s="127"/>
      <c r="O55" s="120"/>
      <c r="P55" s="115"/>
      <c r="Q55" s="116">
        <v>28</v>
      </c>
      <c r="R55" s="117">
        <v>2</v>
      </c>
      <c r="S55" s="118" t="s">
        <v>101</v>
      </c>
      <c r="T55" s="116"/>
      <c r="U55" s="116"/>
      <c r="V55" s="127"/>
      <c r="W55" s="120"/>
      <c r="X55" s="115"/>
      <c r="Y55" s="116"/>
      <c r="Z55" s="117"/>
      <c r="AA55" s="118"/>
      <c r="AB55" s="115"/>
      <c r="AC55" s="116"/>
      <c r="AD55" s="117"/>
      <c r="AE55" s="118"/>
      <c r="AF55" s="115"/>
      <c r="AG55" s="116"/>
      <c r="AH55" s="117"/>
      <c r="AI55" s="118"/>
      <c r="AJ55" s="66">
        <f t="shared" si="10"/>
        <v>0</v>
      </c>
      <c r="AK55" s="67">
        <f t="shared" si="11"/>
        <v>28</v>
      </c>
      <c r="AL55" s="66">
        <f t="shared" si="12"/>
        <v>2</v>
      </c>
      <c r="AM55" s="106">
        <f t="shared" si="4"/>
        <v>28</v>
      </c>
      <c r="AN55" s="63" t="s">
        <v>198</v>
      </c>
      <c r="AO55" s="1052" t="s">
        <v>571</v>
      </c>
    </row>
    <row r="56" spans="1:41" x14ac:dyDescent="0.2">
      <c r="A56" s="1274" t="s">
        <v>394</v>
      </c>
      <c r="B56" s="68" t="s">
        <v>1</v>
      </c>
      <c r="C56" s="1269" t="s">
        <v>35</v>
      </c>
      <c r="D56" s="115"/>
      <c r="E56" s="116"/>
      <c r="F56" s="117"/>
      <c r="G56" s="118"/>
      <c r="H56" s="115"/>
      <c r="I56" s="116"/>
      <c r="J56" s="117"/>
      <c r="K56" s="119"/>
      <c r="L56" s="116"/>
      <c r="M56" s="116"/>
      <c r="N56" s="117"/>
      <c r="O56" s="118"/>
      <c r="P56" s="115"/>
      <c r="Q56" s="116"/>
      <c r="R56" s="117"/>
      <c r="S56" s="119"/>
      <c r="T56" s="115">
        <v>28</v>
      </c>
      <c r="U56" s="116">
        <v>28</v>
      </c>
      <c r="V56" s="117">
        <v>3</v>
      </c>
      <c r="W56" s="118" t="s">
        <v>101</v>
      </c>
      <c r="X56" s="115"/>
      <c r="Y56" s="116"/>
      <c r="Z56" s="117"/>
      <c r="AA56" s="118"/>
      <c r="AB56" s="115"/>
      <c r="AC56" s="116"/>
      <c r="AD56" s="117"/>
      <c r="AE56" s="118"/>
      <c r="AF56" s="115"/>
      <c r="AG56" s="116"/>
      <c r="AH56" s="117"/>
      <c r="AI56" s="118"/>
      <c r="AJ56" s="66">
        <f t="shared" si="10"/>
        <v>28</v>
      </c>
      <c r="AK56" s="67">
        <f t="shared" si="11"/>
        <v>28</v>
      </c>
      <c r="AL56" s="66">
        <f t="shared" si="12"/>
        <v>3</v>
      </c>
      <c r="AM56" s="106">
        <f t="shared" si="4"/>
        <v>56</v>
      </c>
      <c r="AN56" s="1260" t="s">
        <v>771</v>
      </c>
      <c r="AO56" s="1052" t="s">
        <v>572</v>
      </c>
    </row>
    <row r="57" spans="1:41" x14ac:dyDescent="0.2">
      <c r="A57" s="1274" t="s">
        <v>395</v>
      </c>
      <c r="B57" s="68" t="s">
        <v>1</v>
      </c>
      <c r="C57" s="1269" t="s">
        <v>36</v>
      </c>
      <c r="D57" s="115"/>
      <c r="E57" s="116"/>
      <c r="F57" s="117"/>
      <c r="G57" s="118"/>
      <c r="H57" s="115"/>
      <c r="I57" s="116"/>
      <c r="J57" s="117"/>
      <c r="K57" s="119"/>
      <c r="L57" s="116"/>
      <c r="M57" s="116"/>
      <c r="N57" s="117"/>
      <c r="O57" s="118"/>
      <c r="P57" s="115"/>
      <c r="Q57" s="116"/>
      <c r="R57" s="117"/>
      <c r="S57" s="119"/>
      <c r="T57" s="115"/>
      <c r="U57" s="116"/>
      <c r="V57" s="117"/>
      <c r="W57" s="118"/>
      <c r="X57" s="115">
        <v>14</v>
      </c>
      <c r="Y57" s="116">
        <v>14</v>
      </c>
      <c r="Z57" s="117">
        <v>2</v>
      </c>
      <c r="AA57" s="118" t="s">
        <v>101</v>
      </c>
      <c r="AB57" s="115"/>
      <c r="AC57" s="116"/>
      <c r="AD57" s="117"/>
      <c r="AE57" s="118"/>
      <c r="AF57" s="115"/>
      <c r="AG57" s="116"/>
      <c r="AH57" s="117"/>
      <c r="AI57" s="118"/>
      <c r="AJ57" s="66">
        <f t="shared" si="10"/>
        <v>14</v>
      </c>
      <c r="AK57" s="67">
        <f t="shared" si="11"/>
        <v>14</v>
      </c>
      <c r="AL57" s="66">
        <f t="shared" si="12"/>
        <v>2</v>
      </c>
      <c r="AM57" s="106">
        <f t="shared" si="4"/>
        <v>28</v>
      </c>
      <c r="AN57" s="1260" t="s">
        <v>771</v>
      </c>
      <c r="AO57" s="1052" t="s">
        <v>573</v>
      </c>
    </row>
    <row r="58" spans="1:41" ht="16.5" customHeight="1" x14ac:dyDescent="0.2">
      <c r="A58" s="1274" t="s">
        <v>582</v>
      </c>
      <c r="B58" s="114" t="s">
        <v>1</v>
      </c>
      <c r="C58" s="1269" t="s">
        <v>37</v>
      </c>
      <c r="D58" s="115"/>
      <c r="E58" s="116"/>
      <c r="F58" s="117"/>
      <c r="G58" s="118"/>
      <c r="H58" s="115"/>
      <c r="I58" s="116"/>
      <c r="J58" s="117"/>
      <c r="K58" s="119"/>
      <c r="L58" s="116"/>
      <c r="M58" s="116"/>
      <c r="N58" s="117"/>
      <c r="O58" s="118"/>
      <c r="P58" s="115"/>
      <c r="Q58" s="116"/>
      <c r="R58" s="117"/>
      <c r="S58" s="119"/>
      <c r="T58" s="116"/>
      <c r="U58" s="116"/>
      <c r="V58" s="127"/>
      <c r="W58" s="120"/>
      <c r="X58" s="115"/>
      <c r="Y58" s="116"/>
      <c r="Z58" s="117"/>
      <c r="AA58" s="118"/>
      <c r="AB58" s="115">
        <v>28</v>
      </c>
      <c r="AC58" s="116">
        <v>28</v>
      </c>
      <c r="AD58" s="117">
        <v>3</v>
      </c>
      <c r="AE58" s="118" t="s">
        <v>101</v>
      </c>
      <c r="AF58" s="115"/>
      <c r="AG58" s="116"/>
      <c r="AH58" s="117"/>
      <c r="AI58" s="118"/>
      <c r="AJ58" s="66">
        <f t="shared" si="10"/>
        <v>28</v>
      </c>
      <c r="AK58" s="67">
        <f t="shared" si="11"/>
        <v>28</v>
      </c>
      <c r="AL58" s="66">
        <f t="shared" si="12"/>
        <v>3</v>
      </c>
      <c r="AM58" s="106">
        <f t="shared" si="4"/>
        <v>56</v>
      </c>
      <c r="AN58" s="1260" t="s">
        <v>771</v>
      </c>
      <c r="AO58" s="1052" t="s">
        <v>574</v>
      </c>
    </row>
    <row r="59" spans="1:41" x14ac:dyDescent="0.2">
      <c r="A59" s="1274" t="s">
        <v>38</v>
      </c>
      <c r="B59" s="68" t="s">
        <v>1</v>
      </c>
      <c r="C59" s="1269" t="s">
        <v>39</v>
      </c>
      <c r="D59" s="115"/>
      <c r="E59" s="116"/>
      <c r="F59" s="117"/>
      <c r="G59" s="118"/>
      <c r="H59" s="115"/>
      <c r="I59" s="116"/>
      <c r="J59" s="117"/>
      <c r="K59" s="119"/>
      <c r="L59" s="116"/>
      <c r="M59" s="116"/>
      <c r="N59" s="117"/>
      <c r="O59" s="118"/>
      <c r="P59" s="115"/>
      <c r="Q59" s="116"/>
      <c r="R59" s="117"/>
      <c r="S59" s="119"/>
      <c r="T59" s="116"/>
      <c r="U59" s="116"/>
      <c r="V59" s="127"/>
      <c r="W59" s="120"/>
      <c r="X59" s="115"/>
      <c r="Y59" s="116"/>
      <c r="Z59" s="117"/>
      <c r="AA59" s="118"/>
      <c r="AB59" s="115"/>
      <c r="AC59" s="116"/>
      <c r="AD59" s="117"/>
      <c r="AE59" s="118"/>
      <c r="AF59" s="115">
        <v>10</v>
      </c>
      <c r="AG59" s="116">
        <v>30</v>
      </c>
      <c r="AH59" s="117">
        <v>3</v>
      </c>
      <c r="AI59" s="118" t="s">
        <v>101</v>
      </c>
      <c r="AJ59" s="66">
        <f t="shared" si="10"/>
        <v>10</v>
      </c>
      <c r="AK59" s="67">
        <f t="shared" si="11"/>
        <v>30</v>
      </c>
      <c r="AL59" s="66">
        <f t="shared" si="12"/>
        <v>3</v>
      </c>
      <c r="AM59" s="106">
        <f t="shared" ref="AM59:AM60" si="13">SUM(AJ59,AK59)</f>
        <v>40</v>
      </c>
      <c r="AN59" s="1260" t="s">
        <v>771</v>
      </c>
      <c r="AO59" s="1277" t="s">
        <v>778</v>
      </c>
    </row>
    <row r="60" spans="1:41" s="969" customFormat="1" x14ac:dyDescent="0.2">
      <c r="A60" s="650" t="s">
        <v>45</v>
      </c>
      <c r="B60" s="114" t="s">
        <v>1</v>
      </c>
      <c r="C60" s="651" t="s">
        <v>46</v>
      </c>
      <c r="D60" s="542"/>
      <c r="E60" s="542"/>
      <c r="F60" s="653"/>
      <c r="G60" s="654"/>
      <c r="H60" s="965"/>
      <c r="I60" s="542"/>
      <c r="J60" s="653"/>
      <c r="K60" s="966"/>
      <c r="L60" s="542"/>
      <c r="M60" s="542"/>
      <c r="N60" s="653"/>
      <c r="O60" s="654"/>
      <c r="P60" s="542">
        <v>14</v>
      </c>
      <c r="Q60" s="542">
        <v>14</v>
      </c>
      <c r="R60" s="653">
        <v>2</v>
      </c>
      <c r="S60" s="654" t="s">
        <v>1</v>
      </c>
      <c r="T60" s="542"/>
      <c r="U60" s="542"/>
      <c r="V60" s="653"/>
      <c r="W60" s="967"/>
      <c r="X60" s="542"/>
      <c r="Y60" s="542"/>
      <c r="Z60" s="653"/>
      <c r="AA60" s="654"/>
      <c r="AB60" s="542"/>
      <c r="AC60" s="542"/>
      <c r="AD60" s="653"/>
      <c r="AE60" s="654"/>
      <c r="AF60" s="542"/>
      <c r="AG60" s="542"/>
      <c r="AH60" s="653"/>
      <c r="AI60" s="654"/>
      <c r="AJ60" s="662">
        <f t="shared" si="10"/>
        <v>14</v>
      </c>
      <c r="AK60" s="663">
        <f t="shared" si="10"/>
        <v>14</v>
      </c>
      <c r="AL60" s="662">
        <f t="shared" si="10"/>
        <v>2</v>
      </c>
      <c r="AM60" s="664">
        <f t="shared" si="13"/>
        <v>28</v>
      </c>
      <c r="AN60" s="968" t="s">
        <v>190</v>
      </c>
      <c r="AO60" s="1054" t="s">
        <v>156</v>
      </c>
    </row>
    <row r="61" spans="1:41" x14ac:dyDescent="0.2">
      <c r="A61" s="577" t="s">
        <v>396</v>
      </c>
      <c r="B61" s="68" t="s">
        <v>1</v>
      </c>
      <c r="C61" s="96" t="s">
        <v>397</v>
      </c>
      <c r="D61" s="115"/>
      <c r="E61" s="116"/>
      <c r="F61" s="117"/>
      <c r="G61" s="118"/>
      <c r="H61" s="115">
        <v>14</v>
      </c>
      <c r="I61" s="116">
        <v>14</v>
      </c>
      <c r="J61" s="117">
        <v>2</v>
      </c>
      <c r="K61" s="610" t="s">
        <v>1</v>
      </c>
      <c r="L61" s="116"/>
      <c r="M61" s="116"/>
      <c r="N61" s="117"/>
      <c r="O61" s="118"/>
      <c r="P61" s="115"/>
      <c r="Q61" s="116"/>
      <c r="R61" s="117"/>
      <c r="S61" s="119"/>
      <c r="T61" s="116"/>
      <c r="U61" s="116"/>
      <c r="V61" s="127"/>
      <c r="W61" s="120"/>
      <c r="X61" s="115"/>
      <c r="Y61" s="116"/>
      <c r="Z61" s="117"/>
      <c r="AA61" s="118"/>
      <c r="AB61" s="115"/>
      <c r="AC61" s="116"/>
      <c r="AD61" s="117"/>
      <c r="AE61" s="118"/>
      <c r="AF61" s="115"/>
      <c r="AG61" s="116"/>
      <c r="AH61" s="117"/>
      <c r="AI61" s="118"/>
      <c r="AJ61" s="66">
        <f t="shared" si="10"/>
        <v>14</v>
      </c>
      <c r="AK61" s="67">
        <f t="shared" si="11"/>
        <v>14</v>
      </c>
      <c r="AL61" s="66">
        <f t="shared" si="12"/>
        <v>2</v>
      </c>
      <c r="AM61" s="106">
        <f t="shared" ref="AM61:AM76" si="14">SUM(AJ61,AK61)</f>
        <v>28</v>
      </c>
      <c r="AN61" s="63" t="s">
        <v>148</v>
      </c>
      <c r="AO61" s="1052" t="s">
        <v>617</v>
      </c>
    </row>
    <row r="62" spans="1:41" x14ac:dyDescent="0.2">
      <c r="A62" s="577" t="s">
        <v>40</v>
      </c>
      <c r="B62" s="68" t="s">
        <v>1</v>
      </c>
      <c r="C62" s="96" t="s">
        <v>59</v>
      </c>
      <c r="D62" s="115"/>
      <c r="E62" s="116"/>
      <c r="F62" s="117"/>
      <c r="G62" s="118"/>
      <c r="H62" s="115"/>
      <c r="I62" s="116"/>
      <c r="J62" s="117"/>
      <c r="K62" s="610"/>
      <c r="L62" s="116"/>
      <c r="M62" s="116"/>
      <c r="N62" s="117"/>
      <c r="O62" s="118"/>
      <c r="P62" s="115"/>
      <c r="Q62" s="116"/>
      <c r="R62" s="117"/>
      <c r="S62" s="119"/>
      <c r="T62" s="116">
        <v>14</v>
      </c>
      <c r="U62" s="116">
        <v>14</v>
      </c>
      <c r="V62" s="127">
        <v>2</v>
      </c>
      <c r="W62" s="120" t="s">
        <v>101</v>
      </c>
      <c r="X62" s="115"/>
      <c r="Y62" s="116"/>
      <c r="Z62" s="117"/>
      <c r="AA62" s="118"/>
      <c r="AB62" s="115"/>
      <c r="AC62" s="116"/>
      <c r="AD62" s="117"/>
      <c r="AE62" s="118"/>
      <c r="AF62" s="115"/>
      <c r="AG62" s="116"/>
      <c r="AH62" s="117"/>
      <c r="AI62" s="118"/>
      <c r="AJ62" s="66">
        <f t="shared" si="10"/>
        <v>14</v>
      </c>
      <c r="AK62" s="67">
        <f t="shared" si="11"/>
        <v>14</v>
      </c>
      <c r="AL62" s="66">
        <f t="shared" si="12"/>
        <v>2</v>
      </c>
      <c r="AM62" s="106">
        <f t="shared" ref="AM62:AM67" si="15">SUM(AJ62,AK62)</f>
        <v>28</v>
      </c>
      <c r="AN62" s="63" t="s">
        <v>190</v>
      </c>
      <c r="AO62" s="1052" t="s">
        <v>563</v>
      </c>
    </row>
    <row r="63" spans="1:41" x14ac:dyDescent="0.2">
      <c r="A63" s="577" t="s">
        <v>41</v>
      </c>
      <c r="B63" s="68" t="s">
        <v>1</v>
      </c>
      <c r="C63" s="96" t="s">
        <v>42</v>
      </c>
      <c r="D63" s="115"/>
      <c r="E63" s="116"/>
      <c r="F63" s="117"/>
      <c r="G63" s="118"/>
      <c r="H63" s="115"/>
      <c r="I63" s="116"/>
      <c r="J63" s="117"/>
      <c r="K63" s="610"/>
      <c r="L63" s="116"/>
      <c r="M63" s="116"/>
      <c r="N63" s="117"/>
      <c r="O63" s="118"/>
      <c r="P63" s="115"/>
      <c r="Q63" s="116"/>
      <c r="R63" s="117"/>
      <c r="S63" s="119"/>
      <c r="T63" s="116"/>
      <c r="U63" s="116"/>
      <c r="V63" s="127"/>
      <c r="W63" s="120"/>
      <c r="X63" s="115">
        <v>14</v>
      </c>
      <c r="Y63" s="116">
        <v>14</v>
      </c>
      <c r="Z63" s="117">
        <v>2</v>
      </c>
      <c r="AA63" s="118" t="s">
        <v>101</v>
      </c>
      <c r="AB63" s="115"/>
      <c r="AC63" s="116"/>
      <c r="AD63" s="117"/>
      <c r="AE63" s="118"/>
      <c r="AF63" s="115"/>
      <c r="AG63" s="116"/>
      <c r="AH63" s="117"/>
      <c r="AI63" s="118"/>
      <c r="AJ63" s="66">
        <f t="shared" si="10"/>
        <v>14</v>
      </c>
      <c r="AK63" s="67">
        <f t="shared" si="11"/>
        <v>14</v>
      </c>
      <c r="AL63" s="66">
        <f t="shared" si="12"/>
        <v>2</v>
      </c>
      <c r="AM63" s="106">
        <f t="shared" si="15"/>
        <v>28</v>
      </c>
      <c r="AN63" s="63" t="s">
        <v>190</v>
      </c>
      <c r="AO63" s="1052" t="s">
        <v>563</v>
      </c>
    </row>
    <row r="64" spans="1:41" x14ac:dyDescent="0.2">
      <c r="A64" s="577" t="s">
        <v>192</v>
      </c>
      <c r="B64" s="68" t="s">
        <v>1</v>
      </c>
      <c r="C64" s="96" t="s">
        <v>191</v>
      </c>
      <c r="D64" s="115"/>
      <c r="E64" s="116"/>
      <c r="F64" s="117"/>
      <c r="G64" s="118"/>
      <c r="H64" s="115"/>
      <c r="I64" s="116"/>
      <c r="J64" s="117"/>
      <c r="K64" s="610"/>
      <c r="L64" s="116"/>
      <c r="M64" s="116"/>
      <c r="N64" s="117"/>
      <c r="O64" s="118"/>
      <c r="P64" s="115"/>
      <c r="Q64" s="116"/>
      <c r="R64" s="117"/>
      <c r="S64" s="119"/>
      <c r="T64" s="531">
        <v>28</v>
      </c>
      <c r="U64" s="531"/>
      <c r="V64" s="614">
        <v>2</v>
      </c>
      <c r="W64" s="616" t="s">
        <v>1</v>
      </c>
      <c r="X64" s="115"/>
      <c r="Y64" s="116"/>
      <c r="Z64" s="117"/>
      <c r="AA64" s="118"/>
      <c r="AB64" s="115"/>
      <c r="AC64" s="116"/>
      <c r="AD64" s="117"/>
      <c r="AE64" s="118"/>
      <c r="AF64" s="115"/>
      <c r="AG64" s="116"/>
      <c r="AH64" s="117"/>
      <c r="AI64" s="118"/>
      <c r="AJ64" s="66">
        <f t="shared" si="10"/>
        <v>28</v>
      </c>
      <c r="AK64" s="67">
        <f t="shared" si="11"/>
        <v>0</v>
      </c>
      <c r="AL64" s="66">
        <f t="shared" si="12"/>
        <v>2</v>
      </c>
      <c r="AM64" s="106">
        <f t="shared" si="15"/>
        <v>28</v>
      </c>
      <c r="AN64" s="63" t="s">
        <v>190</v>
      </c>
      <c r="AO64" s="1052" t="s">
        <v>172</v>
      </c>
    </row>
    <row r="65" spans="1:41" x14ac:dyDescent="0.2">
      <c r="A65" s="577" t="s">
        <v>193</v>
      </c>
      <c r="B65" s="68" t="s">
        <v>1</v>
      </c>
      <c r="C65" s="96" t="s">
        <v>194</v>
      </c>
      <c r="D65" s="115"/>
      <c r="E65" s="116"/>
      <c r="F65" s="117"/>
      <c r="G65" s="118"/>
      <c r="H65" s="115">
        <v>14</v>
      </c>
      <c r="I65" s="116">
        <v>14</v>
      </c>
      <c r="J65" s="117">
        <v>2</v>
      </c>
      <c r="K65" s="609" t="s">
        <v>1</v>
      </c>
      <c r="L65" s="116"/>
      <c r="M65" s="116"/>
      <c r="N65" s="117"/>
      <c r="O65" s="118"/>
      <c r="P65" s="115"/>
      <c r="Q65" s="116"/>
      <c r="R65" s="117"/>
      <c r="S65" s="119"/>
      <c r="T65" s="542"/>
      <c r="U65" s="542"/>
      <c r="V65" s="599"/>
      <c r="W65" s="600"/>
      <c r="X65" s="115"/>
      <c r="Y65" s="116"/>
      <c r="Z65" s="117"/>
      <c r="AA65" s="118"/>
      <c r="AB65" s="115"/>
      <c r="AC65" s="116"/>
      <c r="AD65" s="117"/>
      <c r="AE65" s="118"/>
      <c r="AF65" s="115"/>
      <c r="AG65" s="116"/>
      <c r="AH65" s="117"/>
      <c r="AI65" s="118"/>
      <c r="AJ65" s="66">
        <f t="shared" si="10"/>
        <v>14</v>
      </c>
      <c r="AK65" s="67">
        <f t="shared" si="11"/>
        <v>14</v>
      </c>
      <c r="AL65" s="66">
        <f t="shared" si="12"/>
        <v>2</v>
      </c>
      <c r="AM65" s="106">
        <f t="shared" si="15"/>
        <v>28</v>
      </c>
      <c r="AN65" s="63" t="s">
        <v>190</v>
      </c>
      <c r="AO65" s="1052" t="s">
        <v>172</v>
      </c>
    </row>
    <row r="66" spans="1:41" x14ac:dyDescent="0.2">
      <c r="A66" s="1274" t="s">
        <v>380</v>
      </c>
      <c r="B66" s="68" t="s">
        <v>1</v>
      </c>
      <c r="C66" s="1269" t="s">
        <v>381</v>
      </c>
      <c r="D66" s="115"/>
      <c r="E66" s="116"/>
      <c r="F66" s="117"/>
      <c r="G66" s="118"/>
      <c r="H66" s="115"/>
      <c r="I66" s="116"/>
      <c r="J66" s="117"/>
      <c r="K66" s="610"/>
      <c r="L66" s="115">
        <v>14</v>
      </c>
      <c r="M66" s="116">
        <v>14</v>
      </c>
      <c r="N66" s="117">
        <v>2</v>
      </c>
      <c r="O66" s="119" t="s">
        <v>1</v>
      </c>
      <c r="P66" s="116"/>
      <c r="Q66" s="116"/>
      <c r="R66" s="117"/>
      <c r="S66" s="118"/>
      <c r="T66" s="116"/>
      <c r="U66" s="116"/>
      <c r="V66" s="127"/>
      <c r="W66" s="120"/>
      <c r="X66" s="115"/>
      <c r="Y66" s="116"/>
      <c r="Z66" s="117"/>
      <c r="AA66" s="118"/>
      <c r="AB66" s="115"/>
      <c r="AC66" s="116"/>
      <c r="AD66" s="117"/>
      <c r="AE66" s="118"/>
      <c r="AF66" s="115"/>
      <c r="AG66" s="116"/>
      <c r="AH66" s="117"/>
      <c r="AI66" s="118"/>
      <c r="AJ66" s="66">
        <f t="shared" si="10"/>
        <v>14</v>
      </c>
      <c r="AK66" s="67">
        <f t="shared" si="11"/>
        <v>14</v>
      </c>
      <c r="AL66" s="66">
        <f t="shared" si="12"/>
        <v>2</v>
      </c>
      <c r="AM66" s="106">
        <f t="shared" si="15"/>
        <v>28</v>
      </c>
      <c r="AN66" s="1261" t="s">
        <v>772</v>
      </c>
      <c r="AO66" s="1277" t="s">
        <v>779</v>
      </c>
    </row>
    <row r="67" spans="1:41" x14ac:dyDescent="0.2">
      <c r="A67" s="1274" t="s">
        <v>382</v>
      </c>
      <c r="B67" s="68" t="s">
        <v>1</v>
      </c>
      <c r="C67" s="1269" t="s">
        <v>383</v>
      </c>
      <c r="D67" s="115"/>
      <c r="E67" s="116"/>
      <c r="F67" s="117"/>
      <c r="G67" s="118"/>
      <c r="H67" s="115"/>
      <c r="I67" s="116"/>
      <c r="J67" s="117"/>
      <c r="K67" s="119"/>
      <c r="L67" s="115"/>
      <c r="M67" s="116"/>
      <c r="N67" s="117"/>
      <c r="O67" s="119"/>
      <c r="P67" s="116">
        <v>14</v>
      </c>
      <c r="Q67" s="116">
        <v>14</v>
      </c>
      <c r="R67" s="117">
        <v>2</v>
      </c>
      <c r="S67" s="118" t="s">
        <v>1</v>
      </c>
      <c r="T67" s="116"/>
      <c r="U67" s="116"/>
      <c r="V67" s="127"/>
      <c r="W67" s="120"/>
      <c r="X67" s="115"/>
      <c r="Y67" s="116"/>
      <c r="Z67" s="117"/>
      <c r="AA67" s="118"/>
      <c r="AB67" s="115"/>
      <c r="AC67" s="116"/>
      <c r="AD67" s="117"/>
      <c r="AE67" s="118"/>
      <c r="AF67" s="115"/>
      <c r="AG67" s="116"/>
      <c r="AH67" s="117"/>
      <c r="AI67" s="118"/>
      <c r="AJ67" s="66">
        <f t="shared" si="10"/>
        <v>14</v>
      </c>
      <c r="AK67" s="67">
        <f t="shared" si="11"/>
        <v>14</v>
      </c>
      <c r="AL67" s="66">
        <f t="shared" si="12"/>
        <v>2</v>
      </c>
      <c r="AM67" s="106">
        <f t="shared" si="15"/>
        <v>28</v>
      </c>
      <c r="AN67" s="1261" t="s">
        <v>772</v>
      </c>
      <c r="AO67" s="1277" t="s">
        <v>779</v>
      </c>
    </row>
    <row r="68" spans="1:41" x14ac:dyDescent="0.2">
      <c r="A68" s="577" t="s">
        <v>47</v>
      </c>
      <c r="B68" s="68" t="s">
        <v>1</v>
      </c>
      <c r="C68" s="96" t="s">
        <v>385</v>
      </c>
      <c r="D68" s="115"/>
      <c r="E68" s="116"/>
      <c r="F68" s="117"/>
      <c r="G68" s="118"/>
      <c r="H68" s="115"/>
      <c r="I68" s="116"/>
      <c r="J68" s="117"/>
      <c r="K68" s="119"/>
      <c r="L68" s="116"/>
      <c r="M68" s="116"/>
      <c r="N68" s="117"/>
      <c r="O68" s="118"/>
      <c r="P68" s="115"/>
      <c r="Q68" s="116"/>
      <c r="R68" s="117"/>
      <c r="S68" s="119"/>
      <c r="T68" s="116">
        <v>28</v>
      </c>
      <c r="U68" s="116"/>
      <c r="V68" s="127">
        <v>2</v>
      </c>
      <c r="W68" s="120" t="s">
        <v>1</v>
      </c>
      <c r="X68" s="115"/>
      <c r="Y68" s="116"/>
      <c r="Z68" s="117"/>
      <c r="AA68" s="118"/>
      <c r="AB68" s="115"/>
      <c r="AC68" s="116"/>
      <c r="AD68" s="117"/>
      <c r="AE68" s="118"/>
      <c r="AF68" s="115"/>
      <c r="AG68" s="116"/>
      <c r="AH68" s="117"/>
      <c r="AI68" s="118"/>
      <c r="AJ68" s="66">
        <f t="shared" ref="AJ68:AJ72" si="16">SUM(D68,H68,L68,P68,T68,X68,AB68,AF68)</f>
        <v>28</v>
      </c>
      <c r="AK68" s="67">
        <f t="shared" ref="AK68:AL72" si="17">SUM(AG68,AC68,Y68,U68,Q68,,M68,I68,E68)</f>
        <v>0</v>
      </c>
      <c r="AL68" s="66">
        <f t="shared" si="17"/>
        <v>2</v>
      </c>
      <c r="AM68" s="106">
        <f t="shared" ref="AM68:AM72" si="18">SUM(AJ68,AK68)</f>
        <v>28</v>
      </c>
      <c r="AN68" s="63" t="s">
        <v>152</v>
      </c>
      <c r="AO68" s="1052" t="s">
        <v>153</v>
      </c>
    </row>
    <row r="69" spans="1:41" x14ac:dyDescent="0.2">
      <c r="A69" s="1274" t="s">
        <v>176</v>
      </c>
      <c r="B69" s="68" t="s">
        <v>1</v>
      </c>
      <c r="C69" s="1269" t="s">
        <v>384</v>
      </c>
      <c r="D69" s="115"/>
      <c r="E69" s="116"/>
      <c r="F69" s="117"/>
      <c r="G69" s="118"/>
      <c r="H69" s="115"/>
      <c r="I69" s="116"/>
      <c r="J69" s="117"/>
      <c r="K69" s="119"/>
      <c r="L69" s="116"/>
      <c r="M69" s="116"/>
      <c r="N69" s="117"/>
      <c r="O69" s="118"/>
      <c r="P69" s="115"/>
      <c r="Q69" s="116"/>
      <c r="R69" s="117"/>
      <c r="S69" s="119"/>
      <c r="T69" s="116"/>
      <c r="U69" s="116"/>
      <c r="V69" s="127"/>
      <c r="W69" s="120"/>
      <c r="X69" s="115"/>
      <c r="Y69" s="116"/>
      <c r="Z69" s="117"/>
      <c r="AA69" s="118"/>
      <c r="AB69" s="115"/>
      <c r="AC69" s="116">
        <v>14</v>
      </c>
      <c r="AD69" s="117">
        <v>1</v>
      </c>
      <c r="AE69" s="118" t="s">
        <v>87</v>
      </c>
      <c r="AF69" s="115"/>
      <c r="AG69" s="116"/>
      <c r="AH69" s="117"/>
      <c r="AI69" s="118"/>
      <c r="AJ69" s="66">
        <f t="shared" si="16"/>
        <v>0</v>
      </c>
      <c r="AK69" s="67">
        <f t="shared" si="17"/>
        <v>14</v>
      </c>
      <c r="AL69" s="66">
        <f t="shared" si="17"/>
        <v>1</v>
      </c>
      <c r="AM69" s="106">
        <f t="shared" si="18"/>
        <v>14</v>
      </c>
      <c r="AN69" s="1261" t="s">
        <v>772</v>
      </c>
      <c r="AO69" s="1052" t="s">
        <v>575</v>
      </c>
    </row>
    <row r="70" spans="1:41" x14ac:dyDescent="0.2">
      <c r="A70" s="1274" t="s">
        <v>386</v>
      </c>
      <c r="B70" s="68" t="s">
        <v>1</v>
      </c>
      <c r="C70" s="1269" t="s">
        <v>387</v>
      </c>
      <c r="D70" s="115"/>
      <c r="E70" s="116"/>
      <c r="F70" s="117"/>
      <c r="G70" s="118"/>
      <c r="H70" s="115"/>
      <c r="I70" s="116"/>
      <c r="J70" s="117"/>
      <c r="K70" s="119"/>
      <c r="L70" s="116"/>
      <c r="M70" s="116"/>
      <c r="N70" s="117"/>
      <c r="O70" s="118"/>
      <c r="P70" s="115"/>
      <c r="Q70" s="116"/>
      <c r="R70" s="117"/>
      <c r="S70" s="119"/>
      <c r="T70" s="116"/>
      <c r="U70" s="116"/>
      <c r="V70" s="127"/>
      <c r="W70" s="120"/>
      <c r="X70" s="116"/>
      <c r="Y70" s="116">
        <v>14</v>
      </c>
      <c r="Z70" s="127">
        <v>1</v>
      </c>
      <c r="AA70" s="120" t="s">
        <v>87</v>
      </c>
      <c r="AB70" s="115"/>
      <c r="AC70" s="116"/>
      <c r="AD70" s="117"/>
      <c r="AE70" s="118"/>
      <c r="AF70" s="115"/>
      <c r="AG70" s="116"/>
      <c r="AH70" s="117"/>
      <c r="AI70" s="118"/>
      <c r="AJ70" s="66">
        <f t="shared" si="16"/>
        <v>0</v>
      </c>
      <c r="AK70" s="67">
        <f t="shared" si="17"/>
        <v>14</v>
      </c>
      <c r="AL70" s="66">
        <f t="shared" si="17"/>
        <v>1</v>
      </c>
      <c r="AM70" s="106">
        <f t="shared" si="18"/>
        <v>14</v>
      </c>
      <c r="AN70" s="1261" t="s">
        <v>772</v>
      </c>
      <c r="AO70" s="1052" t="s">
        <v>576</v>
      </c>
    </row>
    <row r="71" spans="1:41" x14ac:dyDescent="0.2">
      <c r="A71" s="1274" t="s">
        <v>174</v>
      </c>
      <c r="B71" s="68" t="s">
        <v>1</v>
      </c>
      <c r="C71" s="1269" t="s">
        <v>90</v>
      </c>
      <c r="D71" s="115"/>
      <c r="E71" s="116"/>
      <c r="F71" s="117"/>
      <c r="G71" s="118"/>
      <c r="H71" s="115"/>
      <c r="I71" s="116"/>
      <c r="J71" s="117"/>
      <c r="K71" s="119"/>
      <c r="L71" s="116"/>
      <c r="M71" s="116"/>
      <c r="N71" s="117"/>
      <c r="O71" s="118"/>
      <c r="P71" s="115"/>
      <c r="Q71" s="116"/>
      <c r="R71" s="117"/>
      <c r="S71" s="119"/>
      <c r="T71" s="115"/>
      <c r="U71" s="116">
        <v>14</v>
      </c>
      <c r="V71" s="117">
        <v>1</v>
      </c>
      <c r="W71" s="118" t="s">
        <v>87</v>
      </c>
      <c r="X71" s="115"/>
      <c r="Y71" s="116"/>
      <c r="Z71" s="117"/>
      <c r="AA71" s="118"/>
      <c r="AB71" s="115"/>
      <c r="AC71" s="116"/>
      <c r="AD71" s="117"/>
      <c r="AE71" s="118"/>
      <c r="AF71" s="115"/>
      <c r="AG71" s="116"/>
      <c r="AH71" s="117"/>
      <c r="AI71" s="118"/>
      <c r="AJ71" s="66">
        <f t="shared" si="16"/>
        <v>0</v>
      </c>
      <c r="AK71" s="67">
        <f t="shared" si="17"/>
        <v>14</v>
      </c>
      <c r="AL71" s="66">
        <f t="shared" si="17"/>
        <v>1</v>
      </c>
      <c r="AM71" s="106">
        <f t="shared" si="18"/>
        <v>14</v>
      </c>
      <c r="AN71" s="1261" t="s">
        <v>772</v>
      </c>
      <c r="AO71" s="1052" t="s">
        <v>576</v>
      </c>
    </row>
    <row r="72" spans="1:41" x14ac:dyDescent="0.2">
      <c r="A72" s="1274" t="s">
        <v>175</v>
      </c>
      <c r="B72" s="68" t="s">
        <v>1</v>
      </c>
      <c r="C72" s="1269" t="s">
        <v>91</v>
      </c>
      <c r="D72" s="121"/>
      <c r="E72" s="122"/>
      <c r="F72" s="123"/>
      <c r="G72" s="124"/>
      <c r="H72" s="121"/>
      <c r="I72" s="122"/>
      <c r="J72" s="123"/>
      <c r="K72" s="576"/>
      <c r="L72" s="122"/>
      <c r="M72" s="122"/>
      <c r="N72" s="123"/>
      <c r="O72" s="124"/>
      <c r="P72" s="121"/>
      <c r="Q72" s="122"/>
      <c r="R72" s="123"/>
      <c r="S72" s="576"/>
      <c r="T72" s="122"/>
      <c r="U72" s="122"/>
      <c r="V72" s="125"/>
      <c r="W72" s="126"/>
      <c r="X72" s="121"/>
      <c r="Y72" s="122"/>
      <c r="Z72" s="123"/>
      <c r="AA72" s="124"/>
      <c r="AB72" s="121"/>
      <c r="AC72" s="122"/>
      <c r="AD72" s="123"/>
      <c r="AE72" s="124"/>
      <c r="AF72" s="121"/>
      <c r="AG72" s="122">
        <v>10</v>
      </c>
      <c r="AH72" s="123">
        <v>1</v>
      </c>
      <c r="AI72" s="124" t="s">
        <v>87</v>
      </c>
      <c r="AJ72" s="66">
        <f t="shared" si="16"/>
        <v>0</v>
      </c>
      <c r="AK72" s="67">
        <f t="shared" si="17"/>
        <v>10</v>
      </c>
      <c r="AL72" s="66">
        <f t="shared" si="17"/>
        <v>1</v>
      </c>
      <c r="AM72" s="106">
        <f t="shared" si="18"/>
        <v>10</v>
      </c>
      <c r="AN72" s="1261" t="s">
        <v>772</v>
      </c>
      <c r="AO72" s="1052" t="s">
        <v>149</v>
      </c>
    </row>
    <row r="73" spans="1:41" x14ac:dyDescent="0.2">
      <c r="A73" s="95"/>
      <c r="B73" s="68" t="s">
        <v>61</v>
      </c>
      <c r="C73" s="96" t="s">
        <v>71</v>
      </c>
      <c r="D73" s="121"/>
      <c r="E73" s="122"/>
      <c r="F73" s="123"/>
      <c r="G73" s="124"/>
      <c r="H73" s="121">
        <v>14</v>
      </c>
      <c r="I73" s="122">
        <v>14</v>
      </c>
      <c r="J73" s="123">
        <v>3</v>
      </c>
      <c r="K73" s="576" t="s">
        <v>86</v>
      </c>
      <c r="L73" s="122"/>
      <c r="M73" s="122"/>
      <c r="N73" s="123"/>
      <c r="O73" s="124"/>
      <c r="P73" s="121"/>
      <c r="Q73" s="122"/>
      <c r="R73" s="123"/>
      <c r="S73" s="576"/>
      <c r="T73" s="122"/>
      <c r="U73" s="122"/>
      <c r="V73" s="125"/>
      <c r="W73" s="126"/>
      <c r="X73" s="121"/>
      <c r="Y73" s="122"/>
      <c r="Z73" s="123"/>
      <c r="AA73" s="124"/>
      <c r="AB73" s="121"/>
      <c r="AC73" s="122"/>
      <c r="AD73" s="123"/>
      <c r="AE73" s="124"/>
      <c r="AF73" s="121"/>
      <c r="AG73" s="122"/>
      <c r="AH73" s="123"/>
      <c r="AI73" s="124"/>
      <c r="AJ73" s="66">
        <f>SUM(D73,H73,L73,P73,T73,X73,AB73,AF73)</f>
        <v>14</v>
      </c>
      <c r="AK73" s="67">
        <f t="shared" ref="AK73:AL76" si="19">SUM(AG73,AC73,Y73,U73,Q73,,M73,I73,E73)</f>
        <v>14</v>
      </c>
      <c r="AL73" s="66">
        <f t="shared" si="19"/>
        <v>3</v>
      </c>
      <c r="AM73" s="106">
        <f t="shared" si="14"/>
        <v>28</v>
      </c>
      <c r="AN73" s="63"/>
      <c r="AO73" s="1052"/>
    </row>
    <row r="74" spans="1:41" x14ac:dyDescent="0.2">
      <c r="A74" s="95"/>
      <c r="B74" s="68" t="s">
        <v>61</v>
      </c>
      <c r="C74" s="96" t="s">
        <v>72</v>
      </c>
      <c r="D74" s="121"/>
      <c r="E74" s="122"/>
      <c r="F74" s="123"/>
      <c r="G74" s="124"/>
      <c r="H74" s="121"/>
      <c r="I74" s="122"/>
      <c r="J74" s="123"/>
      <c r="K74" s="576"/>
      <c r="L74" s="122">
        <v>14</v>
      </c>
      <c r="M74" s="122">
        <v>14</v>
      </c>
      <c r="N74" s="123">
        <v>3</v>
      </c>
      <c r="O74" s="124" t="s">
        <v>86</v>
      </c>
      <c r="P74" s="121"/>
      <c r="Q74" s="122"/>
      <c r="R74" s="123"/>
      <c r="S74" s="576"/>
      <c r="T74" s="122"/>
      <c r="U74" s="122"/>
      <c r="V74" s="125"/>
      <c r="W74" s="126"/>
      <c r="X74" s="121"/>
      <c r="Y74" s="122"/>
      <c r="Z74" s="123"/>
      <c r="AA74" s="124"/>
      <c r="AB74" s="121"/>
      <c r="AC74" s="122"/>
      <c r="AD74" s="123"/>
      <c r="AE74" s="124"/>
      <c r="AF74" s="121"/>
      <c r="AG74" s="122"/>
      <c r="AH74" s="123"/>
      <c r="AI74" s="124"/>
      <c r="AJ74" s="66">
        <f>SUM(D74,H74,L74,P74,T74,X74,AB74,AF74)</f>
        <v>14</v>
      </c>
      <c r="AK74" s="67">
        <f t="shared" si="19"/>
        <v>14</v>
      </c>
      <c r="AL74" s="66">
        <f t="shared" si="19"/>
        <v>3</v>
      </c>
      <c r="AM74" s="106">
        <f t="shared" si="14"/>
        <v>28</v>
      </c>
      <c r="AN74" s="633"/>
      <c r="AO74" s="1052"/>
    </row>
    <row r="75" spans="1:41" x14ac:dyDescent="0.2">
      <c r="A75" s="95"/>
      <c r="B75" s="68" t="s">
        <v>61</v>
      </c>
      <c r="C75" s="96" t="s">
        <v>73</v>
      </c>
      <c r="D75" s="121"/>
      <c r="E75" s="122"/>
      <c r="F75" s="123"/>
      <c r="G75" s="124"/>
      <c r="H75" s="121"/>
      <c r="I75" s="122"/>
      <c r="J75" s="123"/>
      <c r="K75" s="576"/>
      <c r="L75" s="122"/>
      <c r="M75" s="122"/>
      <c r="N75" s="123"/>
      <c r="O75" s="124"/>
      <c r="P75" s="121">
        <v>14</v>
      </c>
      <c r="Q75" s="122">
        <v>14</v>
      </c>
      <c r="R75" s="123">
        <v>3</v>
      </c>
      <c r="S75" s="576" t="s">
        <v>86</v>
      </c>
      <c r="T75" s="122"/>
      <c r="U75" s="122"/>
      <c r="V75" s="125"/>
      <c r="W75" s="126"/>
      <c r="X75" s="121"/>
      <c r="Y75" s="122"/>
      <c r="Z75" s="123"/>
      <c r="AA75" s="124"/>
      <c r="AB75" s="121"/>
      <c r="AC75" s="122"/>
      <c r="AD75" s="123"/>
      <c r="AE75" s="124"/>
      <c r="AF75" s="121"/>
      <c r="AG75" s="122"/>
      <c r="AH75" s="123"/>
      <c r="AI75" s="124"/>
      <c r="AJ75" s="66">
        <f>SUM(D75,H75,L75,P75,T75,X75,AB75,AF75)</f>
        <v>14</v>
      </c>
      <c r="AK75" s="67">
        <f t="shared" si="19"/>
        <v>14</v>
      </c>
      <c r="AL75" s="66">
        <f t="shared" si="19"/>
        <v>3</v>
      </c>
      <c r="AM75" s="106">
        <f t="shared" si="14"/>
        <v>28</v>
      </c>
      <c r="AN75" s="633"/>
      <c r="AO75" s="1052"/>
    </row>
    <row r="76" spans="1:41" x14ac:dyDescent="0.2">
      <c r="A76" s="95"/>
      <c r="B76" s="68" t="s">
        <v>61</v>
      </c>
      <c r="C76" s="96" t="s">
        <v>366</v>
      </c>
      <c r="D76" s="121"/>
      <c r="E76" s="122"/>
      <c r="F76" s="123"/>
      <c r="G76" s="124"/>
      <c r="H76" s="121"/>
      <c r="I76" s="122"/>
      <c r="J76" s="123"/>
      <c r="K76" s="576"/>
      <c r="L76" s="121"/>
      <c r="M76" s="122"/>
      <c r="N76" s="123"/>
      <c r="O76" s="124"/>
      <c r="P76" s="121"/>
      <c r="Q76" s="122"/>
      <c r="R76" s="123"/>
      <c r="S76" s="576"/>
      <c r="T76" s="122">
        <v>14</v>
      </c>
      <c r="U76" s="122">
        <v>14</v>
      </c>
      <c r="V76" s="125">
        <v>3</v>
      </c>
      <c r="W76" s="126" t="s">
        <v>86</v>
      </c>
      <c r="X76" s="121"/>
      <c r="Y76" s="122"/>
      <c r="Z76" s="123"/>
      <c r="AA76" s="124"/>
      <c r="AB76" s="121"/>
      <c r="AC76" s="122"/>
      <c r="AD76" s="123"/>
      <c r="AE76" s="124"/>
      <c r="AF76" s="121"/>
      <c r="AG76" s="122"/>
      <c r="AH76" s="123"/>
      <c r="AI76" s="124"/>
      <c r="AJ76" s="66">
        <f>SUM(D76,H76,L76,P76,T76,X76,AB76,AF76)</f>
        <v>14</v>
      </c>
      <c r="AK76" s="67">
        <f t="shared" si="19"/>
        <v>14</v>
      </c>
      <c r="AL76" s="66">
        <f t="shared" si="19"/>
        <v>3</v>
      </c>
      <c r="AM76" s="106">
        <f t="shared" si="14"/>
        <v>28</v>
      </c>
      <c r="AN76" s="633"/>
      <c r="AO76" s="1052"/>
    </row>
    <row r="77" spans="1:41" ht="13.5" thickBot="1" x14ac:dyDescent="0.25">
      <c r="A77" s="128"/>
      <c r="B77" s="129"/>
      <c r="C77" s="130" t="s">
        <v>92</v>
      </c>
      <c r="D77" s="131">
        <f>SUM(D10:D76)</f>
        <v>206</v>
      </c>
      <c r="E77" s="132">
        <f>SUM(E10:E76)</f>
        <v>330</v>
      </c>
      <c r="F77" s="132">
        <f>SUM(F10:F76)</f>
        <v>30</v>
      </c>
      <c r="G77" s="133" t="s">
        <v>18</v>
      </c>
      <c r="H77" s="131">
        <f>SUM(H10:H76)</f>
        <v>84</v>
      </c>
      <c r="I77" s="132">
        <f>SUM(I10:I76)</f>
        <v>252</v>
      </c>
      <c r="J77" s="132">
        <f>SUM(J10:J76)</f>
        <v>24</v>
      </c>
      <c r="K77" s="134" t="s">
        <v>18</v>
      </c>
      <c r="L77" s="132">
        <f>SUM(L10:L76)</f>
        <v>98</v>
      </c>
      <c r="M77" s="132">
        <f>SUM(M10:M76)</f>
        <v>252</v>
      </c>
      <c r="N77" s="132">
        <f>SUM(N10:N76)</f>
        <v>24</v>
      </c>
      <c r="O77" s="133" t="s">
        <v>18</v>
      </c>
      <c r="P77" s="131">
        <f>SUM(P10:P76)</f>
        <v>84</v>
      </c>
      <c r="Q77" s="132">
        <f>SUM(Q10:Q76)</f>
        <v>252</v>
      </c>
      <c r="R77" s="132">
        <f>SUM(R10:R76)</f>
        <v>23</v>
      </c>
      <c r="S77" s="134" t="s">
        <v>18</v>
      </c>
      <c r="T77" s="132">
        <f>SUM(T10:T76)</f>
        <v>126</v>
      </c>
      <c r="U77" s="132">
        <f>SUM(U10:U76)</f>
        <v>154</v>
      </c>
      <c r="V77" s="132">
        <f>SUM(V10:V76)</f>
        <v>19</v>
      </c>
      <c r="W77" s="133" t="s">
        <v>18</v>
      </c>
      <c r="X77" s="131">
        <f>SUM(X10:X76)</f>
        <v>42</v>
      </c>
      <c r="Y77" s="132">
        <f>SUM(Y10:Y76)</f>
        <v>126</v>
      </c>
      <c r="Z77" s="132">
        <f>SUM(Z10:Z75)</f>
        <v>11</v>
      </c>
      <c r="AA77" s="133" t="s">
        <v>18</v>
      </c>
      <c r="AB77" s="131">
        <f>SUM(AB10:AB76)</f>
        <v>28</v>
      </c>
      <c r="AC77" s="132">
        <f>SUM(AC10:AC76)</f>
        <v>154</v>
      </c>
      <c r="AD77" s="132">
        <f>SUM(AD10:AD76)</f>
        <v>13</v>
      </c>
      <c r="AE77" s="133" t="s">
        <v>18</v>
      </c>
      <c r="AF77" s="131">
        <f>SUM(AF10:AF76)</f>
        <v>24</v>
      </c>
      <c r="AG77" s="132">
        <f>SUM(AG10:AG76)</f>
        <v>114</v>
      </c>
      <c r="AH77" s="132">
        <f>SUM(AH10:AH76)</f>
        <v>12</v>
      </c>
      <c r="AI77" s="133" t="s">
        <v>18</v>
      </c>
      <c r="AJ77" s="135">
        <f>SUM(AJ10:AJ76)</f>
        <v>692</v>
      </c>
      <c r="AK77" s="136">
        <f>SUM(AK10:AK76)</f>
        <v>1634</v>
      </c>
      <c r="AL77" s="136">
        <f>SUM(AL10:AL76)</f>
        <v>156</v>
      </c>
      <c r="AM77" s="137">
        <f>SUM(AM10:AM76)</f>
        <v>2326</v>
      </c>
      <c r="AN77" s="143"/>
      <c r="AO77" s="170"/>
    </row>
    <row r="78" spans="1:41" ht="15.75" thickBot="1" x14ac:dyDescent="0.25">
      <c r="A78" s="84"/>
      <c r="B78" s="71"/>
      <c r="C78" s="72" t="s">
        <v>517</v>
      </c>
      <c r="D78" s="85"/>
      <c r="E78" s="72"/>
      <c r="F78" s="72"/>
      <c r="G78" s="72"/>
      <c r="H78" s="72"/>
      <c r="I78" s="72"/>
      <c r="J78" s="72"/>
      <c r="K78" s="72"/>
      <c r="L78" s="1296"/>
      <c r="M78" s="1296"/>
      <c r="N78" s="1296"/>
      <c r="O78" s="1296"/>
      <c r="P78" s="1296"/>
      <c r="Q78" s="1296"/>
      <c r="R78" s="1296"/>
      <c r="S78" s="1296"/>
      <c r="T78" s="1296"/>
      <c r="U78" s="1296"/>
      <c r="V78" s="1296"/>
      <c r="W78" s="1296"/>
      <c r="X78" s="1296"/>
      <c r="Y78" s="1296"/>
      <c r="Z78" s="1296"/>
      <c r="AA78" s="1296"/>
      <c r="AB78" s="73"/>
      <c r="AC78" s="73"/>
      <c r="AD78" s="73"/>
      <c r="AE78" s="73"/>
      <c r="AF78" s="73"/>
      <c r="AG78" s="73"/>
      <c r="AH78" s="73"/>
      <c r="AI78" s="73"/>
      <c r="AJ78" s="74"/>
      <c r="AK78" s="74"/>
      <c r="AL78" s="74"/>
      <c r="AM78" s="75"/>
      <c r="AN78" s="1058"/>
      <c r="AO78" s="1059"/>
    </row>
    <row r="79" spans="1:41" ht="13.5" thickBot="1" x14ac:dyDescent="0.25">
      <c r="A79" s="113" t="s">
        <v>577</v>
      </c>
      <c r="B79" s="68" t="s">
        <v>1</v>
      </c>
      <c r="C79" s="96" t="s">
        <v>528</v>
      </c>
      <c r="D79" s="648"/>
      <c r="E79" s="67"/>
      <c r="F79" s="117"/>
      <c r="G79" s="120"/>
      <c r="H79" s="66"/>
      <c r="I79" s="67"/>
      <c r="J79" s="117"/>
      <c r="K79" s="120"/>
      <c r="L79" s="66"/>
      <c r="M79" s="67"/>
      <c r="N79" s="117"/>
      <c r="O79" s="120"/>
      <c r="P79" s="66"/>
      <c r="Q79" s="67"/>
      <c r="R79" s="117"/>
      <c r="S79" s="141"/>
      <c r="T79" s="67"/>
      <c r="U79" s="67"/>
      <c r="V79" s="127"/>
      <c r="W79" s="120"/>
      <c r="X79" s="66"/>
      <c r="Y79" s="67"/>
      <c r="Z79" s="117"/>
      <c r="AA79" s="117"/>
      <c r="AB79" s="66"/>
      <c r="AC79" s="67">
        <v>14</v>
      </c>
      <c r="AD79" s="117">
        <v>2</v>
      </c>
      <c r="AE79" s="118" t="s">
        <v>87</v>
      </c>
      <c r="AF79" s="66"/>
      <c r="AG79" s="67"/>
      <c r="AH79" s="117"/>
      <c r="AI79" s="118"/>
      <c r="AJ79" s="588">
        <f>AB79</f>
        <v>0</v>
      </c>
      <c r="AK79" s="67">
        <f t="shared" ref="AK79:AL79" si="20">AC79</f>
        <v>14</v>
      </c>
      <c r="AL79" s="142">
        <f t="shared" si="20"/>
        <v>2</v>
      </c>
      <c r="AM79" s="106">
        <f t="shared" ref="AM79:AM80" si="21">SUM(AJ79,AK79)</f>
        <v>14</v>
      </c>
      <c r="AN79" s="1058" t="s">
        <v>157</v>
      </c>
      <c r="AO79" s="1059" t="s">
        <v>186</v>
      </c>
    </row>
    <row r="80" spans="1:41" ht="13.5" thickBot="1" x14ac:dyDescent="0.25">
      <c r="A80" s="113" t="s">
        <v>760</v>
      </c>
      <c r="B80" s="112" t="s">
        <v>1</v>
      </c>
      <c r="C80" s="96" t="s">
        <v>529</v>
      </c>
      <c r="D80" s="970" t="s">
        <v>85</v>
      </c>
      <c r="E80" s="103" t="s">
        <v>85</v>
      </c>
      <c r="F80" s="123"/>
      <c r="G80" s="126"/>
      <c r="H80" s="104" t="s">
        <v>85</v>
      </c>
      <c r="I80" s="103" t="s">
        <v>85</v>
      </c>
      <c r="J80" s="123"/>
      <c r="K80" s="126"/>
      <c r="L80" s="104" t="s">
        <v>85</v>
      </c>
      <c r="M80" s="103" t="s">
        <v>85</v>
      </c>
      <c r="N80" s="123"/>
      <c r="O80" s="126"/>
      <c r="P80" s="104" t="s">
        <v>85</v>
      </c>
      <c r="Q80" s="103" t="s">
        <v>85</v>
      </c>
      <c r="R80" s="123"/>
      <c r="S80" s="138"/>
      <c r="T80" s="103" t="s">
        <v>85</v>
      </c>
      <c r="U80" s="103" t="s">
        <v>85</v>
      </c>
      <c r="V80" s="125"/>
      <c r="W80" s="126"/>
      <c r="X80" s="104"/>
      <c r="Y80" s="103"/>
      <c r="Z80" s="123"/>
      <c r="AA80" s="123"/>
      <c r="AB80" s="104"/>
      <c r="AC80" s="103"/>
      <c r="AD80" s="123"/>
      <c r="AE80" s="118"/>
      <c r="AF80" s="104" t="s">
        <v>85</v>
      </c>
      <c r="AG80" s="103">
        <v>10</v>
      </c>
      <c r="AH80" s="123">
        <v>2</v>
      </c>
      <c r="AI80" s="118" t="s">
        <v>87</v>
      </c>
      <c r="AJ80" s="588">
        <f t="shared" ref="AJ80" si="22">AB80</f>
        <v>0</v>
      </c>
      <c r="AK80" s="103">
        <f>AG80</f>
        <v>10</v>
      </c>
      <c r="AL80" s="139">
        <f>AH80</f>
        <v>2</v>
      </c>
      <c r="AM80" s="105">
        <f t="shared" si="21"/>
        <v>10</v>
      </c>
      <c r="AO80" s="1055"/>
    </row>
    <row r="81" spans="1:41" ht="15.75" thickBot="1" x14ac:dyDescent="0.25">
      <c r="A81" s="76"/>
      <c r="B81" s="77"/>
      <c r="C81" s="78" t="s">
        <v>518</v>
      </c>
      <c r="D81" s="79">
        <f>SUM(D79:D80)</f>
        <v>0</v>
      </c>
      <c r="E81" s="80">
        <f>SUM(E79:E80)</f>
        <v>0</v>
      </c>
      <c r="F81" s="80">
        <f>SUM(F79:F80)</f>
        <v>0</v>
      </c>
      <c r="G81" s="81" t="s">
        <v>18</v>
      </c>
      <c r="H81" s="82">
        <f>SUM(H79:H80)</f>
        <v>0</v>
      </c>
      <c r="I81" s="80">
        <f>SUM(I79:I80)</f>
        <v>0</v>
      </c>
      <c r="J81" s="80">
        <f>SUM(J79:J80)</f>
        <v>0</v>
      </c>
      <c r="K81" s="81" t="s">
        <v>18</v>
      </c>
      <c r="L81" s="82">
        <f>SUM(L79:L80)</f>
        <v>0</v>
      </c>
      <c r="M81" s="80">
        <f>SUM(M79:M80)</f>
        <v>0</v>
      </c>
      <c r="N81" s="80">
        <f>SUM(N79:N80)</f>
        <v>0</v>
      </c>
      <c r="O81" s="81" t="s">
        <v>18</v>
      </c>
      <c r="P81" s="82">
        <f>SUM(P79:P80)</f>
        <v>0</v>
      </c>
      <c r="Q81" s="80">
        <f>SUM(Q79:Q80)</f>
        <v>0</v>
      </c>
      <c r="R81" s="80">
        <f>SUM(R79:R80)</f>
        <v>0</v>
      </c>
      <c r="S81" s="83" t="s">
        <v>18</v>
      </c>
      <c r="T81" s="80">
        <f>SUM(T79:T80)</f>
        <v>0</v>
      </c>
      <c r="U81" s="80">
        <f>SUM(U79:U80)</f>
        <v>0</v>
      </c>
      <c r="V81" s="80">
        <f>SUM(V79:V80)</f>
        <v>0</v>
      </c>
      <c r="W81" s="81" t="s">
        <v>18</v>
      </c>
      <c r="X81" s="82">
        <f>SUM(X79:X80)</f>
        <v>0</v>
      </c>
      <c r="Y81" s="80">
        <f>SUM(Y79:Y80)</f>
        <v>0</v>
      </c>
      <c r="Z81" s="80">
        <f>SUM(Z79:Z80)</f>
        <v>0</v>
      </c>
      <c r="AA81" s="83" t="s">
        <v>18</v>
      </c>
      <c r="AB81" s="82">
        <f>SUM(AB79:AB80)</f>
        <v>0</v>
      </c>
      <c r="AC81" s="80">
        <f>SUM(AC79:AC80)</f>
        <v>14</v>
      </c>
      <c r="AD81" s="80">
        <f>SUM(AD79:AD80)</f>
        <v>2</v>
      </c>
      <c r="AE81" s="81" t="s">
        <v>18</v>
      </c>
      <c r="AF81" s="82">
        <f>SUM(AF79:AF80)</f>
        <v>0</v>
      </c>
      <c r="AG81" s="80">
        <f>SUM(AG79:AG80)</f>
        <v>10</v>
      </c>
      <c r="AH81" s="80">
        <f>SUM(AH79:AH80)</f>
        <v>2</v>
      </c>
      <c r="AI81" s="81" t="s">
        <v>18</v>
      </c>
      <c r="AJ81" s="82">
        <f>SUM(AJ79:AJ80)</f>
        <v>0</v>
      </c>
      <c r="AK81" s="80">
        <f>SUM(AK79:AK80)</f>
        <v>24</v>
      </c>
      <c r="AL81" s="80">
        <f>SUM(AL79:AL80)</f>
        <v>4</v>
      </c>
      <c r="AM81" s="86">
        <f>SUM(AM79:AM80)</f>
        <v>24</v>
      </c>
      <c r="AN81" s="143"/>
      <c r="AO81" s="170"/>
    </row>
    <row r="82" spans="1:41" ht="15" x14ac:dyDescent="0.2">
      <c r="A82" s="84"/>
      <c r="B82" s="71"/>
      <c r="C82" s="144" t="s">
        <v>390</v>
      </c>
      <c r="D82" s="85"/>
      <c r="E82" s="72"/>
      <c r="F82" s="72"/>
      <c r="G82" s="72"/>
      <c r="H82" s="72"/>
      <c r="I82" s="72"/>
      <c r="J82" s="72"/>
      <c r="K82" s="72"/>
      <c r="L82" s="1296"/>
      <c r="M82" s="1296"/>
      <c r="N82" s="1296"/>
      <c r="O82" s="1296"/>
      <c r="P82" s="1296"/>
      <c r="Q82" s="1296"/>
      <c r="R82" s="1296"/>
      <c r="S82" s="1296"/>
      <c r="T82" s="1296"/>
      <c r="U82" s="1296"/>
      <c r="V82" s="1296"/>
      <c r="W82" s="1296"/>
      <c r="X82" s="1296"/>
      <c r="Y82" s="1296"/>
      <c r="Z82" s="1296"/>
      <c r="AA82" s="1296"/>
      <c r="AB82" s="73"/>
      <c r="AC82" s="73"/>
      <c r="AD82" s="73"/>
      <c r="AE82" s="73"/>
      <c r="AF82" s="73"/>
      <c r="AG82" s="73"/>
      <c r="AH82" s="73"/>
      <c r="AI82" s="73"/>
      <c r="AJ82" s="74"/>
      <c r="AK82" s="74"/>
      <c r="AL82" s="74"/>
      <c r="AM82" s="75"/>
      <c r="AN82" s="143"/>
      <c r="AO82" s="170"/>
    </row>
    <row r="83" spans="1:41" ht="13.5" thickBot="1" x14ac:dyDescent="0.25">
      <c r="A83" s="113" t="s">
        <v>77</v>
      </c>
      <c r="B83" s="112" t="s">
        <v>1</v>
      </c>
      <c r="C83" s="96" t="s">
        <v>20</v>
      </c>
      <c r="D83" s="970" t="s">
        <v>85</v>
      </c>
      <c r="E83" s="103" t="s">
        <v>85</v>
      </c>
      <c r="F83" s="123"/>
      <c r="G83" s="126"/>
      <c r="H83" s="104" t="s">
        <v>85</v>
      </c>
      <c r="I83" s="103">
        <v>160</v>
      </c>
      <c r="J83" s="123">
        <v>5</v>
      </c>
      <c r="K83" s="126" t="s">
        <v>87</v>
      </c>
      <c r="L83" s="104" t="s">
        <v>85</v>
      </c>
      <c r="M83" s="103" t="s">
        <v>85</v>
      </c>
      <c r="N83" s="123"/>
      <c r="O83" s="126"/>
      <c r="P83" s="104"/>
      <c r="Q83" s="103"/>
      <c r="R83" s="123"/>
      <c r="S83" s="138"/>
      <c r="T83" s="103"/>
      <c r="U83" s="103"/>
      <c r="V83" s="125"/>
      <c r="W83" s="126"/>
      <c r="X83" s="104" t="s">
        <v>85</v>
      </c>
      <c r="Y83" s="103" t="s">
        <v>85</v>
      </c>
      <c r="Z83" s="123"/>
      <c r="AA83" s="118"/>
      <c r="AB83" s="104" t="s">
        <v>85</v>
      </c>
      <c r="AC83" s="103" t="s">
        <v>85</v>
      </c>
      <c r="AD83" s="123"/>
      <c r="AE83" s="118"/>
      <c r="AF83" s="104" t="s">
        <v>85</v>
      </c>
      <c r="AG83" s="103" t="s">
        <v>85</v>
      </c>
      <c r="AH83" s="123"/>
      <c r="AI83" s="118"/>
      <c r="AJ83" s="66">
        <f>SUM(D83,H83,L83,P83,T83,X83)</f>
        <v>0</v>
      </c>
      <c r="AK83" s="103">
        <f>SUM(E83,I83,M83,Q83,U83,Y83)</f>
        <v>160</v>
      </c>
      <c r="AL83" s="139">
        <f>IF(J83+F83+N83+R83+V83+Z83=0,"",J83+F83+N83+R83+V83+Z83)</f>
        <v>5</v>
      </c>
      <c r="AM83" s="105">
        <f t="shared" ref="AM83" si="23">SUM(AJ83,AK83)</f>
        <v>160</v>
      </c>
      <c r="AN83" s="1056" t="s">
        <v>562</v>
      </c>
      <c r="AO83" s="1057"/>
    </row>
    <row r="84" spans="1:41" ht="15.75" thickBot="1" x14ac:dyDescent="0.25">
      <c r="A84" s="76"/>
      <c r="B84" s="77"/>
      <c r="C84" s="78" t="s">
        <v>466</v>
      </c>
      <c r="D84" s="79">
        <f>SUM(D83:D83)</f>
        <v>0</v>
      </c>
      <c r="E84" s="80">
        <f>SUM(E83:E83)</f>
        <v>0</v>
      </c>
      <c r="F84" s="80">
        <f>SUM(F83:F83)</f>
        <v>0</v>
      </c>
      <c r="G84" s="81" t="s">
        <v>18</v>
      </c>
      <c r="H84" s="82">
        <f>SUM(H83:H83)</f>
        <v>0</v>
      </c>
      <c r="I84" s="80">
        <f>SUM(I83:I83)</f>
        <v>160</v>
      </c>
      <c r="J84" s="80">
        <f>SUM(J83:J83)</f>
        <v>5</v>
      </c>
      <c r="K84" s="81" t="s">
        <v>18</v>
      </c>
      <c r="L84" s="82">
        <f>SUM(L83:L83)</f>
        <v>0</v>
      </c>
      <c r="M84" s="80">
        <f>SUM(M83:M83)</f>
        <v>0</v>
      </c>
      <c r="N84" s="80">
        <f>SUM(N83:N83)</f>
        <v>0</v>
      </c>
      <c r="O84" s="81" t="s">
        <v>18</v>
      </c>
      <c r="P84" s="82">
        <f>SUM(P83:P83)</f>
        <v>0</v>
      </c>
      <c r="Q84" s="80">
        <f>SUM(Q83:Q83)</f>
        <v>0</v>
      </c>
      <c r="R84" s="80">
        <f>SUM(R83:R83)</f>
        <v>0</v>
      </c>
      <c r="S84" s="83" t="s">
        <v>18</v>
      </c>
      <c r="T84" s="80">
        <f>SUM(T83:T83)</f>
        <v>0</v>
      </c>
      <c r="U84" s="80">
        <f>SUM(U83:U83)</f>
        <v>0</v>
      </c>
      <c r="V84" s="80">
        <f>SUM(V83:V83)</f>
        <v>0</v>
      </c>
      <c r="W84" s="81" t="s">
        <v>18</v>
      </c>
      <c r="X84" s="82">
        <f>SUM(X83:X83)</f>
        <v>0</v>
      </c>
      <c r="Y84" s="80">
        <f>SUM(Y83:Y83)</f>
        <v>0</v>
      </c>
      <c r="Z84" s="80">
        <f>SUM(Z83:Z83)</f>
        <v>0</v>
      </c>
      <c r="AA84" s="81" t="s">
        <v>18</v>
      </c>
      <c r="AB84" s="82">
        <f>SUM(AB83:AB83)</f>
        <v>0</v>
      </c>
      <c r="AC84" s="80">
        <f>SUM(AC83:AC83)</f>
        <v>0</v>
      </c>
      <c r="AD84" s="80">
        <f>SUM(AD83:AD83)</f>
        <v>0</v>
      </c>
      <c r="AE84" s="81" t="s">
        <v>18</v>
      </c>
      <c r="AF84" s="82">
        <f>SUM(AF83:AF83)</f>
        <v>0</v>
      </c>
      <c r="AG84" s="80">
        <f>SUM(AG83:AG83)</f>
        <v>0</v>
      </c>
      <c r="AH84" s="80">
        <f>SUM(AH83:AH83)</f>
        <v>0</v>
      </c>
      <c r="AI84" s="81" t="s">
        <v>18</v>
      </c>
      <c r="AJ84" s="82">
        <f>SUM(AJ83:AJ83)</f>
        <v>0</v>
      </c>
      <c r="AK84" s="80">
        <f>SUM(AK83:AK83)</f>
        <v>160</v>
      </c>
      <c r="AL84" s="80">
        <f>SUM(AL83:AL83)</f>
        <v>5</v>
      </c>
      <c r="AM84" s="86">
        <f>SUM(AM83:AM83)</f>
        <v>160</v>
      </c>
      <c r="AN84" s="143"/>
      <c r="AO84" s="170"/>
    </row>
    <row r="85" spans="1:41" ht="15" x14ac:dyDescent="0.2">
      <c r="A85" s="84"/>
      <c r="B85" s="71"/>
      <c r="C85" s="144" t="s">
        <v>391</v>
      </c>
      <c r="D85" s="85"/>
      <c r="E85" s="72"/>
      <c r="F85" s="72"/>
      <c r="G85" s="72"/>
      <c r="H85" s="72"/>
      <c r="I85" s="72"/>
      <c r="J85" s="72"/>
      <c r="K85" s="72"/>
      <c r="L85" s="1296"/>
      <c r="M85" s="1296"/>
      <c r="N85" s="1296"/>
      <c r="O85" s="1296"/>
      <c r="P85" s="1296"/>
      <c r="Q85" s="1296"/>
      <c r="R85" s="1296"/>
      <c r="S85" s="1296"/>
      <c r="T85" s="1296"/>
      <c r="U85" s="1296"/>
      <c r="V85" s="1296"/>
      <c r="W85" s="1296"/>
      <c r="X85" s="1296"/>
      <c r="Y85" s="1296"/>
      <c r="Z85" s="1296"/>
      <c r="AA85" s="1296"/>
      <c r="AB85" s="73"/>
      <c r="AC85" s="73"/>
      <c r="AD85" s="73"/>
      <c r="AE85" s="73"/>
      <c r="AF85" s="73"/>
      <c r="AG85" s="73"/>
      <c r="AH85" s="73"/>
      <c r="AI85" s="73"/>
      <c r="AJ85" s="74"/>
      <c r="AK85" s="74"/>
      <c r="AL85" s="74"/>
      <c r="AM85" s="75"/>
      <c r="AN85" s="143"/>
      <c r="AO85" s="170"/>
    </row>
    <row r="86" spans="1:41" x14ac:dyDescent="0.2">
      <c r="A86" s="113" t="s">
        <v>677</v>
      </c>
      <c r="B86" s="112" t="s">
        <v>62</v>
      </c>
      <c r="C86" s="96" t="s">
        <v>519</v>
      </c>
      <c r="D86" s="970" t="s">
        <v>85</v>
      </c>
      <c r="E86" s="103" t="s">
        <v>85</v>
      </c>
      <c r="F86" s="123"/>
      <c r="G86" s="126"/>
      <c r="H86" s="104">
        <v>4</v>
      </c>
      <c r="I86" s="103"/>
      <c r="J86" s="123" t="s">
        <v>18</v>
      </c>
      <c r="K86" s="126" t="s">
        <v>520</v>
      </c>
      <c r="L86" s="104" t="s">
        <v>85</v>
      </c>
      <c r="M86" s="103" t="s">
        <v>85</v>
      </c>
      <c r="N86" s="123"/>
      <c r="O86" s="126"/>
      <c r="P86" s="104"/>
      <c r="Q86" s="103"/>
      <c r="R86" s="123" t="s">
        <v>114</v>
      </c>
      <c r="S86" s="138" t="s">
        <v>108</v>
      </c>
      <c r="T86" s="103"/>
      <c r="U86" s="103"/>
      <c r="V86" s="125"/>
      <c r="W86" s="126"/>
      <c r="X86" s="104" t="s">
        <v>85</v>
      </c>
      <c r="Y86" s="103" t="s">
        <v>85</v>
      </c>
      <c r="Z86" s="123"/>
      <c r="AA86" s="118"/>
      <c r="AB86" s="104" t="s">
        <v>85</v>
      </c>
      <c r="AC86" s="103" t="s">
        <v>85</v>
      </c>
      <c r="AD86" s="123"/>
      <c r="AE86" s="118"/>
      <c r="AF86" s="104" t="s">
        <v>85</v>
      </c>
      <c r="AG86" s="103" t="s">
        <v>85</v>
      </c>
      <c r="AH86" s="123"/>
      <c r="AI86" s="118"/>
      <c r="AJ86" s="66">
        <f>SUM(D86,H86,L86,P86,T86,X86)</f>
        <v>4</v>
      </c>
      <c r="AK86" s="103">
        <f>SUM(E86,I86,M86,Q86,U86,Y86)</f>
        <v>0</v>
      </c>
      <c r="AL86" s="139" t="s">
        <v>114</v>
      </c>
      <c r="AM86" s="105">
        <f t="shared" ref="AM86" si="24">SUM(AJ86,AK86)</f>
        <v>4</v>
      </c>
      <c r="AN86" s="140"/>
      <c r="AO86" s="1052"/>
    </row>
    <row r="87" spans="1:41" x14ac:dyDescent="0.2">
      <c r="A87" s="113" t="s">
        <v>80</v>
      </c>
      <c r="B87" s="112" t="s">
        <v>62</v>
      </c>
      <c r="C87" s="96" t="s">
        <v>392</v>
      </c>
      <c r="D87" s="970" t="s">
        <v>85</v>
      </c>
      <c r="E87" s="103" t="s">
        <v>85</v>
      </c>
      <c r="F87" s="123"/>
      <c r="G87" s="126"/>
      <c r="H87" s="104" t="s">
        <v>85</v>
      </c>
      <c r="I87" s="103"/>
      <c r="J87" s="123"/>
      <c r="K87" s="126"/>
      <c r="L87" s="104" t="s">
        <v>85</v>
      </c>
      <c r="M87" s="103" t="s">
        <v>85</v>
      </c>
      <c r="N87" s="123"/>
      <c r="O87" s="126"/>
      <c r="P87" s="104"/>
      <c r="Q87" s="103"/>
      <c r="R87" s="123" t="s">
        <v>114</v>
      </c>
      <c r="S87" s="138" t="s">
        <v>108</v>
      </c>
      <c r="T87" s="103"/>
      <c r="U87" s="103"/>
      <c r="V87" s="125"/>
      <c r="W87" s="126"/>
      <c r="X87" s="104" t="s">
        <v>85</v>
      </c>
      <c r="Y87" s="103" t="s">
        <v>85</v>
      </c>
      <c r="Z87" s="123"/>
      <c r="AA87" s="118"/>
      <c r="AB87" s="104" t="s">
        <v>85</v>
      </c>
      <c r="AC87" s="103" t="s">
        <v>85</v>
      </c>
      <c r="AD87" s="123"/>
      <c r="AE87" s="118"/>
      <c r="AF87" s="104" t="s">
        <v>85</v>
      </c>
      <c r="AG87" s="103" t="s">
        <v>85</v>
      </c>
      <c r="AH87" s="123"/>
      <c r="AI87" s="118"/>
      <c r="AJ87" s="66">
        <f>SUM(D87,H87,L87,P87,T87,X87)</f>
        <v>0</v>
      </c>
      <c r="AK87" s="103">
        <f>SUM(E87,I87,M87,Q87,U87,Y87)</f>
        <v>0</v>
      </c>
      <c r="AL87" s="139" t="s">
        <v>114</v>
      </c>
      <c r="AM87" s="105">
        <f t="shared" ref="AM87" si="25">SUM(AJ87,AK87)</f>
        <v>0</v>
      </c>
      <c r="AN87" s="140"/>
      <c r="AO87" s="1052"/>
    </row>
    <row r="88" spans="1:41" ht="13.5" thickBot="1" x14ac:dyDescent="0.25">
      <c r="A88" s="622" t="s">
        <v>598</v>
      </c>
      <c r="B88" s="608" t="s">
        <v>62</v>
      </c>
      <c r="C88" s="1266" t="s">
        <v>777</v>
      </c>
      <c r="D88" s="623"/>
      <c r="E88" s="578"/>
      <c r="F88" s="579"/>
      <c r="G88" s="580"/>
      <c r="H88" s="581"/>
      <c r="I88" s="578"/>
      <c r="J88" s="579"/>
      <c r="K88" s="580"/>
      <c r="L88" s="581"/>
      <c r="M88" s="578"/>
      <c r="N88" s="579"/>
      <c r="O88" s="580"/>
      <c r="P88" s="581"/>
      <c r="Q88" s="578"/>
      <c r="R88" s="579"/>
      <c r="S88" s="582"/>
      <c r="T88" s="578"/>
      <c r="U88" s="578"/>
      <c r="V88" s="583"/>
      <c r="W88" s="580"/>
      <c r="X88" s="581"/>
      <c r="Y88" s="578"/>
      <c r="Z88" s="579" t="s">
        <v>114</v>
      </c>
      <c r="AA88" s="1267" t="s">
        <v>108</v>
      </c>
      <c r="AB88" s="581"/>
      <c r="AC88" s="578"/>
      <c r="AD88" s="579"/>
      <c r="AE88" s="580"/>
      <c r="AF88" s="581"/>
      <c r="AG88" s="578"/>
      <c r="AH88" s="579"/>
      <c r="AI88" s="580"/>
      <c r="AJ88" s="581">
        <v>0</v>
      </c>
      <c r="AK88" s="578">
        <v>0</v>
      </c>
      <c r="AL88" s="584" t="s">
        <v>18</v>
      </c>
      <c r="AM88" s="585">
        <v>0</v>
      </c>
      <c r="AN88" s="586"/>
      <c r="AO88" s="586"/>
    </row>
    <row r="89" spans="1:41" ht="15.75" thickBot="1" x14ac:dyDescent="0.25">
      <c r="A89" s="76"/>
      <c r="B89" s="77"/>
      <c r="C89" s="78" t="s">
        <v>393</v>
      </c>
      <c r="D89" s="79">
        <f>SUM(D86:D86)</f>
        <v>0</v>
      </c>
      <c r="E89" s="80">
        <f>SUM(E86:E86)</f>
        <v>0</v>
      </c>
      <c r="F89" s="80">
        <f>SUM(F86:F86)</f>
        <v>0</v>
      </c>
      <c r="G89" s="81" t="s">
        <v>18</v>
      </c>
      <c r="H89" s="82">
        <f>SUM(H86:H86)</f>
        <v>4</v>
      </c>
      <c r="I89" s="80">
        <f>SUM(I86:I86)</f>
        <v>0</v>
      </c>
      <c r="J89" s="80">
        <f>SUM(J86:J86)</f>
        <v>0</v>
      </c>
      <c r="K89" s="81" t="s">
        <v>18</v>
      </c>
      <c r="L89" s="82">
        <f>SUM(L86:L86)</f>
        <v>0</v>
      </c>
      <c r="M89" s="80">
        <f>SUM(M86:M86)</f>
        <v>0</v>
      </c>
      <c r="N89" s="80">
        <f>SUM(N86:N86)</f>
        <v>0</v>
      </c>
      <c r="O89" s="81" t="s">
        <v>18</v>
      </c>
      <c r="P89" s="82">
        <f>SUM(P86:P86)</f>
        <v>0</v>
      </c>
      <c r="Q89" s="80">
        <f>SUM(Q86:Q86)</f>
        <v>0</v>
      </c>
      <c r="R89" s="80">
        <f>SUM(R86:R86)</f>
        <v>0</v>
      </c>
      <c r="S89" s="83" t="s">
        <v>18</v>
      </c>
      <c r="T89" s="80">
        <f>SUM(T86:T86)</f>
        <v>0</v>
      </c>
      <c r="U89" s="80">
        <f>SUM(U86:U86)</f>
        <v>0</v>
      </c>
      <c r="V89" s="80">
        <f>SUM(V86:V86)</f>
        <v>0</v>
      </c>
      <c r="W89" s="81" t="s">
        <v>18</v>
      </c>
      <c r="X89" s="82">
        <f>SUM(X86:X86)</f>
        <v>0</v>
      </c>
      <c r="Y89" s="80">
        <f>SUM(Y86:Y86)</f>
        <v>0</v>
      </c>
      <c r="Z89" s="80">
        <f>SUM(Z86:Z86)</f>
        <v>0</v>
      </c>
      <c r="AA89" s="81" t="s">
        <v>18</v>
      </c>
      <c r="AB89" s="82">
        <f>SUM(AB86:AB86)</f>
        <v>0</v>
      </c>
      <c r="AC89" s="80">
        <f>SUM(AC86:AC86)</f>
        <v>0</v>
      </c>
      <c r="AD89" s="80">
        <f>SUM(AD86:AD86)</f>
        <v>0</v>
      </c>
      <c r="AE89" s="81" t="s">
        <v>18</v>
      </c>
      <c r="AF89" s="82">
        <f>SUM(AF86:AF86)</f>
        <v>0</v>
      </c>
      <c r="AG89" s="80">
        <f>SUM(AG86:AG86)</f>
        <v>0</v>
      </c>
      <c r="AH89" s="80">
        <f>SUM(AH86:AH86)</f>
        <v>0</v>
      </c>
      <c r="AI89" s="81" t="s">
        <v>18</v>
      </c>
      <c r="AJ89" s="82">
        <f>SUM(AJ86:AJ86)</f>
        <v>4</v>
      </c>
      <c r="AK89" s="80">
        <f>SUM(AK86:AK86)</f>
        <v>0</v>
      </c>
      <c r="AL89" s="80" t="s">
        <v>114</v>
      </c>
      <c r="AM89" s="86">
        <f>SUM(AM86:AM86)</f>
        <v>4</v>
      </c>
      <c r="AN89" s="143"/>
      <c r="AO89" s="143"/>
    </row>
    <row r="90" spans="1:41" ht="18.75" thickBot="1" x14ac:dyDescent="0.3">
      <c r="A90" s="87"/>
      <c r="B90" s="88"/>
      <c r="C90" s="89" t="s">
        <v>23</v>
      </c>
      <c r="D90" s="90">
        <f>D77</f>
        <v>206</v>
      </c>
      <c r="E90" s="90">
        <f>E77</f>
        <v>330</v>
      </c>
      <c r="F90" s="90">
        <f>SUM(F77,F81,F89,F84)</f>
        <v>30</v>
      </c>
      <c r="G90" s="91" t="s">
        <v>18</v>
      </c>
      <c r="H90" s="92">
        <f>H77</f>
        <v>84</v>
      </c>
      <c r="I90" s="90">
        <f>I77</f>
        <v>252</v>
      </c>
      <c r="J90" s="90">
        <f>SUM(J77,J81,J84,J89)</f>
        <v>29</v>
      </c>
      <c r="K90" s="91" t="s">
        <v>18</v>
      </c>
      <c r="L90" s="92">
        <f>L77</f>
        <v>98</v>
      </c>
      <c r="M90" s="90">
        <f>M77</f>
        <v>252</v>
      </c>
      <c r="N90" s="90">
        <f>SUM(N77,N81,N89,N84)</f>
        <v>24</v>
      </c>
      <c r="O90" s="91" t="s">
        <v>18</v>
      </c>
      <c r="P90" s="92">
        <f>P77</f>
        <v>84</v>
      </c>
      <c r="Q90" s="90">
        <f>Q77</f>
        <v>252</v>
      </c>
      <c r="R90" s="90">
        <f>SUM(R77,R81,R89,R84)</f>
        <v>23</v>
      </c>
      <c r="S90" s="93" t="s">
        <v>18</v>
      </c>
      <c r="T90" s="90">
        <f>T77</f>
        <v>126</v>
      </c>
      <c r="U90" s="90">
        <f>U77</f>
        <v>154</v>
      </c>
      <c r="V90" s="90">
        <f>SUM(V77,V84,V89)</f>
        <v>19</v>
      </c>
      <c r="W90" s="91" t="s">
        <v>18</v>
      </c>
      <c r="X90" s="92">
        <f>X77</f>
        <v>42</v>
      </c>
      <c r="Y90" s="90">
        <f>Y77</f>
        <v>126</v>
      </c>
      <c r="Z90" s="90">
        <f>SUM(Z77,Z81,Z89,Z84)</f>
        <v>11</v>
      </c>
      <c r="AA90" s="93" t="s">
        <v>18</v>
      </c>
      <c r="AB90" s="92">
        <f>AB77</f>
        <v>28</v>
      </c>
      <c r="AC90" s="90">
        <f>SUM(AC77,AC81,AC89,AC84)</f>
        <v>168</v>
      </c>
      <c r="AD90" s="90">
        <f>SUM(AD77,AD81,AD89,AD84)</f>
        <v>15</v>
      </c>
      <c r="AE90" s="93" t="s">
        <v>18</v>
      </c>
      <c r="AF90" s="92">
        <f>AF77</f>
        <v>24</v>
      </c>
      <c r="AG90" s="90">
        <f>SUM(AG77,AG81,AG89,AG84)</f>
        <v>124</v>
      </c>
      <c r="AH90" s="90">
        <f>SUM(AH77,AH81,AH84,AH89)</f>
        <v>14</v>
      </c>
      <c r="AI90" s="589" t="s">
        <v>18</v>
      </c>
      <c r="AJ90" s="92">
        <f>SUM(AJ77,AJ81)</f>
        <v>692</v>
      </c>
      <c r="AK90" s="90">
        <f>SUM(AK77,AK81)</f>
        <v>1658</v>
      </c>
      <c r="AL90" s="90">
        <f>SUM(AL77,AL81,AL84)</f>
        <v>165</v>
      </c>
      <c r="AM90" s="94">
        <f>SUM(AJ90,AK90)</f>
        <v>2350</v>
      </c>
      <c r="AN90" s="143"/>
      <c r="AO90" s="143"/>
    </row>
    <row r="91" spans="1:41" ht="17.25" thickTop="1" thickBot="1" x14ac:dyDescent="0.3">
      <c r="A91" s="1287"/>
      <c r="B91" s="1288"/>
      <c r="C91" s="1288"/>
      <c r="D91" s="1288"/>
      <c r="E91" s="1288"/>
      <c r="F91" s="1288"/>
      <c r="G91" s="1288"/>
      <c r="H91" s="1288"/>
      <c r="I91" s="1288"/>
      <c r="J91" s="1288"/>
      <c r="K91" s="1288"/>
      <c r="L91" s="1288"/>
      <c r="M91" s="1288"/>
      <c r="N91" s="1288"/>
      <c r="O91" s="1288"/>
      <c r="P91" s="1288"/>
      <c r="Q91" s="1288"/>
      <c r="R91" s="1288"/>
      <c r="S91" s="1288"/>
      <c r="T91" s="1288"/>
      <c r="U91" s="1288"/>
      <c r="V91" s="1288"/>
      <c r="W91" s="1288"/>
      <c r="X91" s="1288"/>
      <c r="Y91" s="1288"/>
      <c r="Z91" s="1288"/>
      <c r="AA91" s="1288"/>
      <c r="AB91" s="961"/>
      <c r="AC91" s="961"/>
      <c r="AD91" s="961"/>
      <c r="AE91" s="961"/>
      <c r="AF91" s="961"/>
      <c r="AG91" s="961"/>
      <c r="AH91" s="961"/>
      <c r="AI91" s="961"/>
      <c r="AJ91" s="6"/>
      <c r="AK91" s="6"/>
      <c r="AL91" s="6"/>
      <c r="AM91" s="7"/>
    </row>
    <row r="92" spans="1:41" ht="17.25" thickTop="1" thickBot="1" x14ac:dyDescent="0.3">
      <c r="A92" s="1285" t="s">
        <v>19</v>
      </c>
      <c r="B92" s="1286"/>
      <c r="C92" s="1286"/>
      <c r="D92" s="1286"/>
      <c r="E92" s="1286"/>
      <c r="F92" s="1286"/>
      <c r="G92" s="1286"/>
      <c r="H92" s="1286"/>
      <c r="I92" s="1286"/>
      <c r="J92" s="1286"/>
      <c r="K92" s="1286"/>
      <c r="L92" s="1286"/>
      <c r="M92" s="1286"/>
      <c r="N92" s="1286"/>
      <c r="O92" s="1286"/>
      <c r="P92" s="1286"/>
      <c r="Q92" s="1286"/>
      <c r="R92" s="1286"/>
      <c r="S92" s="1286"/>
      <c r="T92" s="1286"/>
      <c r="U92" s="1286"/>
      <c r="V92" s="1286"/>
      <c r="W92" s="1286"/>
      <c r="X92" s="1286"/>
      <c r="Y92" s="1286"/>
      <c r="Z92" s="1286"/>
      <c r="AA92" s="1286"/>
      <c r="AB92" s="960"/>
      <c r="AC92" s="960"/>
      <c r="AD92" s="960"/>
      <c r="AE92" s="960"/>
      <c r="AF92" s="960"/>
      <c r="AG92" s="960"/>
      <c r="AH92" s="960"/>
      <c r="AI92" s="960"/>
      <c r="AJ92" s="504"/>
      <c r="AK92" s="504"/>
      <c r="AL92" s="504"/>
      <c r="AM92" s="505"/>
    </row>
    <row r="93" spans="1:41" ht="16.5" x14ac:dyDescent="0.3">
      <c r="A93" s="501"/>
      <c r="B93" s="502"/>
      <c r="C93" s="503" t="s">
        <v>15</v>
      </c>
      <c r="D93" s="488"/>
      <c r="E93" s="488"/>
      <c r="F93" s="489"/>
      <c r="G93" s="484" t="str">
        <f>IF(COUNTIF(G10:G89,"A")=0,"0",COUNTIF(G10:G89,"A"))</f>
        <v>0</v>
      </c>
      <c r="H93" s="488"/>
      <c r="I93" s="488"/>
      <c r="J93" s="489"/>
      <c r="K93" s="484">
        <f>IF(COUNTIF(K10:K89,"A")=0,"0",COUNTIF(K10:K89,"A"))</f>
        <v>1</v>
      </c>
      <c r="L93" s="488"/>
      <c r="M93" s="488"/>
      <c r="N93" s="489"/>
      <c r="O93" s="484" t="str">
        <f>IF(COUNTIF(O10:O89,"A")=0,"0",COUNTIF(O10:O89,"A"))</f>
        <v>0</v>
      </c>
      <c r="P93" s="488"/>
      <c r="Q93" s="488"/>
      <c r="R93" s="489"/>
      <c r="S93" s="484" t="str">
        <f>IF(COUNTIF(S10:S89,"A")=0,"0",COUNTIF(S10:S89,"A"))</f>
        <v>0</v>
      </c>
      <c r="T93" s="488"/>
      <c r="U93" s="488"/>
      <c r="V93" s="489"/>
      <c r="W93" s="484" t="str">
        <f>IF(COUNTIF(W10:W89,"A")=0,"0",COUNTIF(W10:W89,"A"))</f>
        <v>0</v>
      </c>
      <c r="X93" s="488"/>
      <c r="Y93" s="488"/>
      <c r="Z93" s="489"/>
      <c r="AA93" s="484" t="str">
        <f>IF(COUNTIF(AA10:AA89,"A")=0,"0",COUNTIF(AA10:AA89,"A"))</f>
        <v>0</v>
      </c>
      <c r="AB93" s="488"/>
      <c r="AC93" s="488"/>
      <c r="AD93" s="489"/>
      <c r="AE93" s="484" t="str">
        <f>IF(COUNTIF(AE10:AE89,"A")=0,"0",COUNTIF(AE10:AE89,"A"))</f>
        <v>0</v>
      </c>
      <c r="AF93" s="488"/>
      <c r="AG93" s="488"/>
      <c r="AH93" s="489"/>
      <c r="AI93" s="484" t="str">
        <f>IF(COUNTIF(AI10:AI89,"A")=0,"0",COUNTIF(AI10:AI89,"A"))</f>
        <v>0</v>
      </c>
      <c r="AJ93" s="488"/>
      <c r="AK93" s="488"/>
      <c r="AL93" s="489"/>
      <c r="AM93" s="485">
        <f>IF(SUM(G93:AL93)=0,"",SUM(G93:AL93))</f>
        <v>1</v>
      </c>
    </row>
    <row r="94" spans="1:41" ht="16.5" x14ac:dyDescent="0.3">
      <c r="A94" s="13"/>
      <c r="B94" s="8"/>
      <c r="C94" s="9" t="s">
        <v>16</v>
      </c>
      <c r="D94" s="10"/>
      <c r="E94" s="10"/>
      <c r="F94" s="5"/>
      <c r="G94" s="11" t="str">
        <f>IF(COUNTIF(G10:G89,"B")=0,"0",COUNTIF(G10:G89,"B"))</f>
        <v>0</v>
      </c>
      <c r="H94" s="10"/>
      <c r="I94" s="10"/>
      <c r="J94" s="5"/>
      <c r="K94" s="11" t="str">
        <f>IF(COUNTIF(K10:K89,"B")=0,"0",COUNTIF(K10:K89,"B"))</f>
        <v>0</v>
      </c>
      <c r="L94" s="10"/>
      <c r="M94" s="10"/>
      <c r="N94" s="5"/>
      <c r="O94" s="11" t="str">
        <f>IF(COUNTIF(O10:O89,"B")=0,"0",COUNTIF(O10:O89,"B"))</f>
        <v>0</v>
      </c>
      <c r="P94" s="10"/>
      <c r="Q94" s="10"/>
      <c r="R94" s="5"/>
      <c r="S94" s="11" t="str">
        <f>IF(COUNTIF(S10:S89,"B")=0,"0",COUNTIF(S10:S89,"B"))</f>
        <v>0</v>
      </c>
      <c r="T94" s="10"/>
      <c r="U94" s="10"/>
      <c r="V94" s="5"/>
      <c r="W94" s="11" t="str">
        <f>IF(COUNTIF(W10:W89,"B")=0,"0",COUNTIF(W10:W89,"B"))</f>
        <v>0</v>
      </c>
      <c r="X94" s="10"/>
      <c r="Y94" s="10"/>
      <c r="Z94" s="5"/>
      <c r="AA94" s="11" t="str">
        <f>IF(COUNTIF(AA10:AA89,"B")=0,"0",COUNTIF(AA10:AA89,"B"))</f>
        <v>0</v>
      </c>
      <c r="AB94" s="10"/>
      <c r="AC94" s="10"/>
      <c r="AD94" s="5"/>
      <c r="AE94" s="11" t="str">
        <f>IF(COUNTIF(AE10:AE89,"B")=0,"0",COUNTIF(AE10:AE89,"B"))</f>
        <v>0</v>
      </c>
      <c r="AF94" s="10"/>
      <c r="AG94" s="10"/>
      <c r="AH94" s="5"/>
      <c r="AI94" s="11" t="str">
        <f>IF(COUNTIF(AI10:AI89,"B")=0,"0",COUNTIF(AI10:AI89,"B"))</f>
        <v>0</v>
      </c>
      <c r="AJ94" s="10"/>
      <c r="AK94" s="10"/>
      <c r="AL94" s="5"/>
      <c r="AM94" s="12" t="str">
        <f t="shared" ref="AM94:AM102" si="26">IF(SUM(G94:AL94)=0,"",SUM(G94:AL94))</f>
        <v/>
      </c>
    </row>
    <row r="95" spans="1:41" ht="16.5" x14ac:dyDescent="0.3">
      <c r="A95" s="13"/>
      <c r="B95" s="8"/>
      <c r="C95" s="9" t="s">
        <v>490</v>
      </c>
      <c r="D95" s="10"/>
      <c r="E95" s="10"/>
      <c r="F95" s="5"/>
      <c r="G95" s="11">
        <f>IF(COUNTIF(G10:G89,"ÉÉ")+COUNTIF(G10:G89,"ÉÉ(Z)")=0,"0",COUNTIF(G10:G89,"ÉÉ")+COUNTIF(G10:G89,"ÉÉ(Z)"))</f>
        <v>3</v>
      </c>
      <c r="H95" s="10"/>
      <c r="I95" s="10"/>
      <c r="J95" s="5"/>
      <c r="K95" s="11">
        <f>IF(COUNTIF(K10:K89,"ÉÉ")+COUNTIF(K10:K89,"ÉÉ(Z)")=0,"0",COUNTIF(K10:K89,"ÉÉ")+COUNTIF(K10:K89,"ÉÉ(Z)"))</f>
        <v>3</v>
      </c>
      <c r="L95" s="10"/>
      <c r="M95" s="10"/>
      <c r="N95" s="5"/>
      <c r="O95" s="11">
        <f>IF(COUNTIF(O10:O89,"ÉÉ")+COUNTIF(O10:O89,"ÉÉ(Z)")=0,"0",COUNTIF(O10:O89,"ÉÉ")+COUNTIF(O10:O89,"ÉÉ(Z)"))</f>
        <v>1</v>
      </c>
      <c r="P95" s="10"/>
      <c r="Q95" s="10"/>
      <c r="R95" s="5"/>
      <c r="S95" s="11">
        <f>IF(COUNTIF(S10:S89,"ÉÉ")+COUNTIF(S10:S89,"ÉÉ(Z)")=0,"0",COUNTIF(S10:S89,"ÉÉ")+COUNTIF(S10:S89,"ÉÉ(Z)"))</f>
        <v>3</v>
      </c>
      <c r="T95" s="10"/>
      <c r="U95" s="10"/>
      <c r="V95" s="5"/>
      <c r="W95" s="11">
        <f>IF(COUNTIF(W10:W89,"ÉÉ")+COUNTIF(W10:W89,"ÉÉ(Z)")=0,"0",COUNTIF(W10:W89,"ÉÉ")+COUNTIF(W10:W89,"ÉÉ(Z)"))</f>
        <v>1</v>
      </c>
      <c r="X95" s="10"/>
      <c r="Y95" s="10"/>
      <c r="Z95" s="5"/>
      <c r="AA95" s="11" t="str">
        <f>IF(COUNTIF(AA10:AA89,"ÉÉ")+COUNTIF(AA10:AA89,"ÉÉ(Z)")=0,"0",COUNTIF(AA10:AA89,"ÉÉ")+COUNTIF(AA10:AA89,"ÉÉ(Z)"))</f>
        <v>0</v>
      </c>
      <c r="AB95" s="10"/>
      <c r="AC95" s="10"/>
      <c r="AD95" s="5"/>
      <c r="AE95" s="11">
        <f>IF(COUNTIF(AE10:AE89,"ÉÉ")+COUNTIF(AE10:AE89,"ÉÉ(Z)")=0,"0",COUNTIF(AE10:AE89,"ÉÉ")+COUNTIF(AE10:AE89,"ÉÉ(Z)"))</f>
        <v>1</v>
      </c>
      <c r="AF95" s="10"/>
      <c r="AG95" s="10"/>
      <c r="AH95" s="5"/>
      <c r="AI95" s="11" t="str">
        <f>IF(COUNTIF(AI10:AI89,"ÉÉ")+COUNTIF(AI10:AI89,"ÉÉ(Z)")=0,"0",COUNTIF(AI10:AI89,"ÉÉ")+COUNTIF(AI10:AI89,"ÉÉ(Z)"))</f>
        <v>0</v>
      </c>
      <c r="AJ95" s="10"/>
      <c r="AK95" s="10"/>
      <c r="AL95" s="5"/>
      <c r="AM95" s="12">
        <f t="shared" si="26"/>
        <v>12</v>
      </c>
    </row>
    <row r="96" spans="1:41" ht="16.5" x14ac:dyDescent="0.3">
      <c r="A96" s="13"/>
      <c r="B96" s="8"/>
      <c r="C96" s="9" t="s">
        <v>491</v>
      </c>
      <c r="D96" s="10"/>
      <c r="E96" s="10"/>
      <c r="F96" s="5"/>
      <c r="G96" s="11">
        <f>IF(COUNTIF(G10:G89,"GYJ")+COUNTIF(G10:G89,"GYJ(Z)")=0,"0",COUNTIF(G10:G89,"GYJ")+COUNTIF(G10:G89,"GYJ(Z)"))</f>
        <v>2</v>
      </c>
      <c r="H96" s="10"/>
      <c r="I96" s="10"/>
      <c r="J96" s="5"/>
      <c r="K96" s="11">
        <f>IF(COUNTIF(K10:K89,"GYJ")+COUNTIF(K10:K89,"GYJ(Z)")=0,"0",COUNTIF(K10:K89,"GYJ")+COUNTIF(K10:K89,"GYJ(Z)"))</f>
        <v>4</v>
      </c>
      <c r="L96" s="10"/>
      <c r="M96" s="10"/>
      <c r="N96" s="5"/>
      <c r="O96" s="11">
        <f>IF(COUNTIF(O10:O89,"GYJ")+COUNTIF(O10:O89,"GYJ(Z)")=0,"0",COUNTIF(O10:O89,"GYJ")+COUNTIF(O10:O89,"GYJ(Z)"))</f>
        <v>3</v>
      </c>
      <c r="P96" s="10"/>
      <c r="Q96" s="10"/>
      <c r="R96" s="5"/>
      <c r="S96" s="11">
        <f>IF(COUNTIF(S10:S89,"GYJ")+COUNTIF(S10:S89,"GYJ(Z)")=0,"0",COUNTIF(S10:S89,"GYJ")+COUNTIF(S10:S89,"GYJ(Z)"))</f>
        <v>2</v>
      </c>
      <c r="T96" s="10"/>
      <c r="U96" s="10"/>
      <c r="V96" s="5"/>
      <c r="W96" s="11">
        <f>IF(COUNTIF(W10:W89,"GYJ")+COUNTIF(W10:W89,"GYJ(Z)")=0,"0",COUNTIF(W10:W89,"GYJ")+COUNTIF(W10:W89,"GYJ(Z)"))</f>
        <v>3</v>
      </c>
      <c r="X96" s="10"/>
      <c r="Y96" s="10"/>
      <c r="Z96" s="5"/>
      <c r="AA96" s="11">
        <f>IF(COUNTIF(AA10:AA89,"GYJ")+COUNTIF(AA10:AA89,"GYJ(Z)")=0,"0",COUNTIF(AA10:AA89,"GYJ")+COUNTIF(AA10:AA89,"GYJ(Z)"))</f>
        <v>3</v>
      </c>
      <c r="AB96" s="10"/>
      <c r="AC96" s="10"/>
      <c r="AD96" s="5"/>
      <c r="AE96" s="11">
        <f>IF(COUNTIF(AE10:AE89,"GYJ")+COUNTIF(AE10:AE89,"GYJ(Z)")=0,"0",COUNTIF(AE10:AE89,"GYJ")+COUNTIF(AE10:AE89,"GYJ(Z)"))</f>
        <v>4</v>
      </c>
      <c r="AF96" s="10"/>
      <c r="AG96" s="10"/>
      <c r="AH96" s="5"/>
      <c r="AI96" s="11">
        <f>IF(COUNTIF(AI10:AI89,"GYJ")+COUNTIF(AI10:AI89,"GYJ(Z)")=0,"0",COUNTIF(AI10:AI89,"GYJ")+COUNTIF(AI10:AI89,"GYJ(Z)"))</f>
        <v>5</v>
      </c>
      <c r="AJ96" s="10"/>
      <c r="AK96" s="10"/>
      <c r="AL96" s="5"/>
      <c r="AM96" s="12">
        <f t="shared" si="26"/>
        <v>26</v>
      </c>
    </row>
    <row r="97" spans="1:41" ht="16.5" x14ac:dyDescent="0.3">
      <c r="A97" s="13"/>
      <c r="B97" s="8"/>
      <c r="C97" s="9" t="s">
        <v>492</v>
      </c>
      <c r="D97" s="10"/>
      <c r="E97" s="10"/>
      <c r="F97" s="5"/>
      <c r="G97" s="11">
        <f>IF(COUNTIF(G10:G89,"K")+COUNTIF(G10:G89,"K(Z)")=0,"0",COUNTIF(G10:G89,"K")+COUNTIF(G10:G89,"K(Z)"))</f>
        <v>3</v>
      </c>
      <c r="H97" s="10"/>
      <c r="I97" s="10"/>
      <c r="J97" s="5"/>
      <c r="K97" s="11">
        <f>IF(COUNTIF(K10:K89,"K")+COUNTIF(K10:K89,"K(Z)")=0,"0",COUNTIF(K10:K89,"K")+COUNTIF(K10:K89,"K(Z)"))</f>
        <v>3</v>
      </c>
      <c r="L97" s="10"/>
      <c r="M97" s="10"/>
      <c r="N97" s="5"/>
      <c r="O97" s="11">
        <f>IF(COUNTIF(O10:O89,"K")+COUNTIF(O10:O89,"K(Z)")=0,"0",COUNTIF(O10:O89,"K")+COUNTIF(O10:O89,"K(Z)"))</f>
        <v>5</v>
      </c>
      <c r="P97" s="10"/>
      <c r="Q97" s="10"/>
      <c r="R97" s="5"/>
      <c r="S97" s="11">
        <f>IF(COUNTIF(S10:S89,"K")+COUNTIF(S10:S89,"K(Z)")=0,"0",COUNTIF(S10:S89,"K")+COUNTIF(S10:S89,"K(Z)"))</f>
        <v>4</v>
      </c>
      <c r="T97" s="10"/>
      <c r="U97" s="10"/>
      <c r="V97" s="5"/>
      <c r="W97" s="11">
        <f>IF(COUNTIF(W10:W89,"K")+COUNTIF(W10:W89,"K(Z)")=0,"0",COUNTIF(W10:W89,"K")+COUNTIF(W10:W89,"K(Z)"))</f>
        <v>5</v>
      </c>
      <c r="X97" s="10"/>
      <c r="Y97" s="10"/>
      <c r="Z97" s="5"/>
      <c r="AA97" s="11">
        <f>IF(COUNTIF(AA10:AA89,"K")+COUNTIF(AA10:AA89,"K(Z)")=0,"0",COUNTIF(AA10:AA89,"K")+COUNTIF(AA10:AA89,"K(Z)"))</f>
        <v>3</v>
      </c>
      <c r="AB97" s="10"/>
      <c r="AC97" s="10"/>
      <c r="AD97" s="5"/>
      <c r="AE97" s="11">
        <f>IF(COUNTIF(AE10:AE89,"K")+COUNTIF(AE10:AE89,"K(Z)")=0,"0",COUNTIF(AE10:AE89,"K")+COUNTIF(AE10:AE89,"K(Z)"))</f>
        <v>1</v>
      </c>
      <c r="AF97" s="10"/>
      <c r="AG97" s="10"/>
      <c r="AH97" s="5"/>
      <c r="AI97" s="11">
        <f>IF(COUNTIF(AI10:AI89,"K")+COUNTIF(AI10:AI89,"K(Z)")=0,"0",COUNTIF(AI10:AI89,"K")+COUNTIF(AI10:AI89,"K(Z)"))</f>
        <v>1</v>
      </c>
      <c r="AJ97" s="10"/>
      <c r="AK97" s="10"/>
      <c r="AL97" s="5"/>
      <c r="AM97" s="12">
        <f t="shared" si="26"/>
        <v>25</v>
      </c>
    </row>
    <row r="98" spans="1:41" ht="16.5" x14ac:dyDescent="0.3">
      <c r="A98" s="13"/>
      <c r="B98" s="8"/>
      <c r="C98" s="9" t="s">
        <v>17</v>
      </c>
      <c r="D98" s="10"/>
      <c r="E98" s="10"/>
      <c r="F98" s="5"/>
      <c r="G98" s="11" t="str">
        <f>IF(COUNTIF(G10:G89,"AV")=0,"0",COUNTIF(G10:G89,"AV"))</f>
        <v>0</v>
      </c>
      <c r="H98" s="10"/>
      <c r="I98" s="10"/>
      <c r="J98" s="5"/>
      <c r="K98" s="11" t="str">
        <f>IF(COUNTIF(K10:K89,"AV")=0,"0",COUNTIF(K10:K89,"AV"))</f>
        <v>0</v>
      </c>
      <c r="L98" s="10"/>
      <c r="M98" s="10"/>
      <c r="N98" s="5"/>
      <c r="O98" s="11" t="str">
        <f>IF(COUNTIF(O10:O89,"AV")=0,"0",COUNTIF(O10:O89,"AV"))</f>
        <v>0</v>
      </c>
      <c r="P98" s="10"/>
      <c r="Q98" s="10"/>
      <c r="R98" s="5"/>
      <c r="S98" s="11" t="str">
        <f>IF(COUNTIF(S10:S89,"AV")=0,"0",COUNTIF(S10:S89,"AV"))</f>
        <v>0</v>
      </c>
      <c r="T98" s="10"/>
      <c r="U98" s="10"/>
      <c r="V98" s="5"/>
      <c r="W98" s="11" t="str">
        <f>IF(COUNTIF(W10:W89,"AV")=0,"0",COUNTIF(W10:W89,"AV"))</f>
        <v>0</v>
      </c>
      <c r="X98" s="10"/>
      <c r="Y98" s="10"/>
      <c r="Z98" s="5"/>
      <c r="AA98" s="11" t="str">
        <f>IF(COUNTIF(AA10:AA89,"AV")=0,"0",COUNTIF(AA10:AA89,"AV"))</f>
        <v>0</v>
      </c>
      <c r="AB98" s="10"/>
      <c r="AC98" s="10"/>
      <c r="AD98" s="5"/>
      <c r="AE98" s="11" t="str">
        <f>IF(COUNTIF(AE10:AE89,"AV")=0,"0",COUNTIF(AE10:AE89,"AV"))</f>
        <v>0</v>
      </c>
      <c r="AF98" s="10"/>
      <c r="AG98" s="10"/>
      <c r="AH98" s="5"/>
      <c r="AI98" s="11" t="str">
        <f>IF(COUNTIF(AI10:AI89,"AV")=0,"0",COUNTIF(AI10:AI89,"AV"))</f>
        <v>0</v>
      </c>
      <c r="AJ98" s="10"/>
      <c r="AK98" s="10"/>
      <c r="AL98" s="5"/>
      <c r="AM98" s="12" t="str">
        <f t="shared" si="26"/>
        <v/>
      </c>
    </row>
    <row r="99" spans="1:41" ht="16.5" x14ac:dyDescent="0.3">
      <c r="A99" s="13"/>
      <c r="B99" s="8"/>
      <c r="C99" s="9" t="s">
        <v>93</v>
      </c>
      <c r="D99" s="10"/>
      <c r="E99" s="10"/>
      <c r="F99" s="5"/>
      <c r="G99" s="11" t="str">
        <f>IF(COUNTIF(G10:G89,"KV")=0,"0",COUNTIF(G10:G89,"KV"))</f>
        <v>0</v>
      </c>
      <c r="H99" s="10"/>
      <c r="I99" s="10"/>
      <c r="J99" s="5"/>
      <c r="K99" s="11" t="str">
        <f>IF(COUNTIF(K10:K89,"KV")=0,"0",COUNTIF(K10:K89,"KV"))</f>
        <v>0</v>
      </c>
      <c r="L99" s="10"/>
      <c r="M99" s="10"/>
      <c r="N99" s="5"/>
      <c r="O99" s="11" t="str">
        <f>IF(COUNTIF(O10:O89,"KV")=0,"0",COUNTIF(O10:O89,"KV"))</f>
        <v>0</v>
      </c>
      <c r="P99" s="10"/>
      <c r="Q99" s="10"/>
      <c r="R99" s="5"/>
      <c r="S99" s="11" t="str">
        <f>IF(COUNTIF(S10:S89,"KV")=0,"0",COUNTIF(S10:S89,"KV"))</f>
        <v>0</v>
      </c>
      <c r="T99" s="10"/>
      <c r="U99" s="10"/>
      <c r="V99" s="5"/>
      <c r="W99" s="11" t="str">
        <f>IF(COUNTIF(W10:W89,"KV")=0,"0",COUNTIF(W10:W89,"KV"))</f>
        <v>0</v>
      </c>
      <c r="X99" s="10"/>
      <c r="Y99" s="10"/>
      <c r="Z99" s="5"/>
      <c r="AA99" s="11" t="str">
        <f>IF(COUNTIF(AA10:AA89,"KV")=0,"0",COUNTIF(AA10:AA89,"KV"))</f>
        <v>0</v>
      </c>
      <c r="AB99" s="10"/>
      <c r="AC99" s="10"/>
      <c r="AD99" s="5"/>
      <c r="AE99" s="11" t="str">
        <f>IF(COUNTIF(AE10:AE89,"KV")=0,"0",COUNTIF(AE10:AE89,"KV"))</f>
        <v>0</v>
      </c>
      <c r="AF99" s="10"/>
      <c r="AG99" s="10"/>
      <c r="AH99" s="5"/>
      <c r="AI99" s="11" t="str">
        <f>IF(COUNTIF(AI10:AI89,"KV")=0,"0",COUNTIF(AI10:AI89,"KV"))</f>
        <v>0</v>
      </c>
      <c r="AJ99" s="10"/>
      <c r="AK99" s="10"/>
      <c r="AL99" s="5"/>
      <c r="AM99" s="12" t="str">
        <f t="shared" si="26"/>
        <v/>
      </c>
    </row>
    <row r="100" spans="1:41" ht="16.5" x14ac:dyDescent="0.3">
      <c r="A100" s="14"/>
      <c r="B100" s="15"/>
      <c r="C100" s="16" t="s">
        <v>94</v>
      </c>
      <c r="D100" s="17"/>
      <c r="E100" s="17"/>
      <c r="F100" s="18"/>
      <c r="G100" s="11" t="str">
        <f>IF(COUNTIF(G10:G89,"SZG")=0,"0",COUNTIF(G10:G89,"SZG"))</f>
        <v>0</v>
      </c>
      <c r="H100" s="17"/>
      <c r="I100" s="17"/>
      <c r="J100" s="18"/>
      <c r="K100" s="11" t="str">
        <f>IF(COUNTIF(K10:K89,"SZG")=0,"0",COUNTIF(K10:K89,"SZG"))</f>
        <v>0</v>
      </c>
      <c r="L100" s="17"/>
      <c r="M100" s="17"/>
      <c r="N100" s="18"/>
      <c r="O100" s="11" t="str">
        <f>IF(COUNTIF(O10:O89,"SZG")=0,"0",COUNTIF(O10:O89,"SZG"))</f>
        <v>0</v>
      </c>
      <c r="P100" s="17"/>
      <c r="Q100" s="17"/>
      <c r="R100" s="18"/>
      <c r="S100" s="11">
        <f>IF(COUNTIF(S10:S89,"SZG")=0,"0",COUNTIF(S10:S89,"SZG"))</f>
        <v>2</v>
      </c>
      <c r="T100" s="17"/>
      <c r="U100" s="17"/>
      <c r="V100" s="18"/>
      <c r="W100" s="11" t="str">
        <f>IF(COUNTIF(W10:W89,"SZG")=0,"0",COUNTIF(W10:W89,"SZG"))</f>
        <v>0</v>
      </c>
      <c r="X100" s="17"/>
      <c r="Y100" s="17"/>
      <c r="Z100" s="18"/>
      <c r="AA100" s="11">
        <f>IF(COUNTIF(AA10:AA89,"SZG")=0,"0",COUNTIF(AA10:AA89,"SZG"))</f>
        <v>1</v>
      </c>
      <c r="AB100" s="17"/>
      <c r="AC100" s="17"/>
      <c r="AD100" s="18"/>
      <c r="AE100" s="11" t="str">
        <f>IF(COUNTIF(AE10:AE89,"SZG")=0,"0",COUNTIF(AE10:AE89,"SZG"))</f>
        <v>0</v>
      </c>
      <c r="AF100" s="17"/>
      <c r="AG100" s="17"/>
      <c r="AH100" s="18"/>
      <c r="AI100" s="11" t="str">
        <f>IF(COUNTIF(AI10:AI89,"SZG")=0,"0",COUNTIF(AI10:AI89,"SZG"))</f>
        <v>0</v>
      </c>
      <c r="AJ100" s="10"/>
      <c r="AK100" s="10"/>
      <c r="AL100" s="5"/>
      <c r="AM100" s="12">
        <f t="shared" si="26"/>
        <v>3</v>
      </c>
    </row>
    <row r="101" spans="1:41" ht="16.5" x14ac:dyDescent="0.3">
      <c r="A101" s="14"/>
      <c r="B101" s="15"/>
      <c r="C101" s="16" t="s">
        <v>95</v>
      </c>
      <c r="D101" s="17"/>
      <c r="E101" s="17"/>
      <c r="F101" s="18"/>
      <c r="G101" s="11" t="str">
        <f>IF(COUNTIF(G10:G89,"ZV")=0,"0",COUNTIF(G10:G89,"ZV"))</f>
        <v>0</v>
      </c>
      <c r="H101" s="17"/>
      <c r="I101" s="17"/>
      <c r="J101" s="18"/>
      <c r="K101" s="11" t="str">
        <f>IF(COUNTIF(K10:K89,"ZV")=0,"0",COUNTIF(K10:K89,"ZV"))</f>
        <v>0</v>
      </c>
      <c r="L101" s="17"/>
      <c r="M101" s="17"/>
      <c r="N101" s="18"/>
      <c r="O101" s="11" t="str">
        <f>IF(COUNTIF(O10:O89,"ZV")=0,"0",COUNTIF(O10:O89,"ZV"))</f>
        <v>0</v>
      </c>
      <c r="P101" s="17"/>
      <c r="Q101" s="17"/>
      <c r="R101" s="18"/>
      <c r="S101" s="11" t="str">
        <f>IF(COUNTIF(S10:S89,"ZV")=0,"0",COUNTIF(S10:S89,"ZV"))</f>
        <v>0</v>
      </c>
      <c r="T101" s="17"/>
      <c r="U101" s="17"/>
      <c r="V101" s="18"/>
      <c r="W101" s="11" t="str">
        <f>IF(COUNTIF(W10:W89,"ZV")=0,"0",COUNTIF(W10:W89,"ZV"))</f>
        <v>0</v>
      </c>
      <c r="X101" s="17"/>
      <c r="Y101" s="17"/>
      <c r="Z101" s="18"/>
      <c r="AA101" s="11" t="str">
        <f>IF(COUNTIF(AA10:AA89,"ZV")=0,"0",COUNTIF(AA10:AA89,"ZV"))</f>
        <v>0</v>
      </c>
      <c r="AB101" s="17"/>
      <c r="AC101" s="17"/>
      <c r="AD101" s="18"/>
      <c r="AE101" s="11" t="str">
        <f>IF(COUNTIF(AE10:AE89,"ZV")=0,"0",COUNTIF(AE10:AE89,"ZV"))</f>
        <v>0</v>
      </c>
      <c r="AF101" s="17"/>
      <c r="AG101" s="17"/>
      <c r="AH101" s="18"/>
      <c r="AI101" s="11" t="str">
        <f>IF(COUNTIF(AI10:AI89,"ZV")=0,"0",COUNTIF(AI10:AI89,"ZV"))</f>
        <v>0</v>
      </c>
      <c r="AJ101" s="10"/>
      <c r="AK101" s="10"/>
      <c r="AL101" s="5"/>
      <c r="AM101" s="12" t="str">
        <f t="shared" si="26"/>
        <v/>
      </c>
    </row>
    <row r="102" spans="1:41" ht="17.25" thickBot="1" x14ac:dyDescent="0.35">
      <c r="A102" s="19"/>
      <c r="B102" s="20"/>
      <c r="C102" s="21" t="s">
        <v>22</v>
      </c>
      <c r="D102" s="22"/>
      <c r="E102" s="22"/>
      <c r="F102" s="23"/>
      <c r="G102" s="24">
        <f>IF(SUM(G93:G101)=0,"",SUM(G93:G101))</f>
        <v>8</v>
      </c>
      <c r="H102" s="22"/>
      <c r="I102" s="22"/>
      <c r="J102" s="23"/>
      <c r="K102" s="24">
        <f>IF(SUM(K93:K101)=0,"",SUM(K93:K101))</f>
        <v>11</v>
      </c>
      <c r="L102" s="22"/>
      <c r="M102" s="22"/>
      <c r="N102" s="23"/>
      <c r="O102" s="24">
        <f>IF(SUM(O93:O101)=0,"",SUM(O93:O101))</f>
        <v>9</v>
      </c>
      <c r="P102" s="22"/>
      <c r="Q102" s="22"/>
      <c r="R102" s="23"/>
      <c r="S102" s="24">
        <f>IF(SUM(S93:S101)=0,"",SUM(S93:S101))</f>
        <v>11</v>
      </c>
      <c r="T102" s="22"/>
      <c r="U102" s="22"/>
      <c r="V102" s="23"/>
      <c r="W102" s="24">
        <f>IF(SUM(W93:W101)=0,"",SUM(W93:W101))</f>
        <v>9</v>
      </c>
      <c r="X102" s="22"/>
      <c r="Y102" s="22"/>
      <c r="Z102" s="23"/>
      <c r="AA102" s="24">
        <f>IF(SUM(AA93:AA101)=0,"",SUM(AA93:AA101))</f>
        <v>7</v>
      </c>
      <c r="AB102" s="22"/>
      <c r="AC102" s="22"/>
      <c r="AD102" s="23"/>
      <c r="AE102" s="24">
        <f>IF(SUM(AE93:AE101)=0,"",SUM(AE93:AE101))</f>
        <v>6</v>
      </c>
      <c r="AF102" s="22"/>
      <c r="AG102" s="22"/>
      <c r="AH102" s="23"/>
      <c r="AI102" s="24">
        <f>IF(SUM(AI93:AI101)=0,"",SUM(AI93:AI101))</f>
        <v>6</v>
      </c>
      <c r="AJ102" s="22"/>
      <c r="AK102" s="22"/>
      <c r="AL102" s="23"/>
      <c r="AM102" s="12">
        <f t="shared" si="26"/>
        <v>67</v>
      </c>
    </row>
    <row r="103" spans="1:41" s="39" customFormat="1" ht="17.25" thickTop="1" thickBot="1" x14ac:dyDescent="0.3">
      <c r="A103" s="31"/>
      <c r="B103" s="32"/>
      <c r="C103" s="33" t="s">
        <v>187</v>
      </c>
      <c r="D103" s="34"/>
      <c r="E103" s="34"/>
      <c r="F103" s="35"/>
      <c r="G103" s="34"/>
      <c r="H103" s="34"/>
      <c r="I103" s="34"/>
      <c r="J103" s="35"/>
      <c r="K103" s="36"/>
      <c r="L103" s="34"/>
      <c r="M103" s="34"/>
      <c r="N103" s="35"/>
      <c r="O103" s="34"/>
      <c r="P103" s="34"/>
      <c r="Q103" s="34"/>
      <c r="R103" s="35"/>
      <c r="S103" s="36"/>
      <c r="T103" s="34"/>
      <c r="U103" s="34"/>
      <c r="V103" s="35"/>
      <c r="W103" s="34"/>
      <c r="X103" s="34"/>
      <c r="Y103" s="34"/>
      <c r="Z103" s="35"/>
      <c r="AA103" s="36"/>
      <c r="AB103" s="34"/>
      <c r="AC103" s="34"/>
      <c r="AD103" s="35"/>
      <c r="AE103" s="36"/>
      <c r="AF103" s="34"/>
      <c r="AG103" s="34"/>
      <c r="AH103" s="35"/>
      <c r="AI103" s="36"/>
      <c r="AJ103" s="37"/>
      <c r="AK103" s="34"/>
      <c r="AL103" s="35"/>
      <c r="AM103" s="38"/>
      <c r="AN103" s="143"/>
      <c r="AO103" s="143"/>
    </row>
    <row r="104" spans="1:41" s="39" customFormat="1" ht="15.75" x14ac:dyDescent="0.25">
      <c r="A104" s="993" t="s">
        <v>533</v>
      </c>
      <c r="B104" s="68" t="s">
        <v>199</v>
      </c>
      <c r="C104" s="994" t="s">
        <v>534</v>
      </c>
      <c r="D104" s="995"/>
      <c r="E104" s="995"/>
      <c r="F104" s="41"/>
      <c r="G104" s="42"/>
      <c r="H104" s="995"/>
      <c r="I104" s="995">
        <v>28</v>
      </c>
      <c r="J104" s="41">
        <v>3</v>
      </c>
      <c r="K104" s="42" t="s">
        <v>86</v>
      </c>
      <c r="L104" s="995"/>
      <c r="M104" s="995">
        <v>28</v>
      </c>
      <c r="N104" s="41">
        <v>3</v>
      </c>
      <c r="O104" s="42" t="s">
        <v>86</v>
      </c>
      <c r="P104" s="995"/>
      <c r="Q104" s="995">
        <v>28</v>
      </c>
      <c r="R104" s="41">
        <v>3</v>
      </c>
      <c r="S104" s="42" t="s">
        <v>86</v>
      </c>
      <c r="T104" s="995"/>
      <c r="U104" s="995">
        <v>28</v>
      </c>
      <c r="V104" s="41">
        <v>3</v>
      </c>
      <c r="W104" s="42" t="s">
        <v>86</v>
      </c>
      <c r="X104" s="995"/>
      <c r="Y104" s="995">
        <v>28</v>
      </c>
      <c r="Z104" s="41">
        <v>3</v>
      </c>
      <c r="AA104" s="42" t="s">
        <v>86</v>
      </c>
      <c r="AB104" s="995"/>
      <c r="AC104" s="995">
        <v>28</v>
      </c>
      <c r="AD104" s="41">
        <v>3</v>
      </c>
      <c r="AE104" s="42" t="s">
        <v>86</v>
      </c>
      <c r="AF104" s="995"/>
      <c r="AG104" s="995"/>
      <c r="AH104" s="41"/>
      <c r="AI104" s="42"/>
      <c r="AJ104" s="45"/>
      <c r="AK104" s="40"/>
      <c r="AL104" s="43"/>
      <c r="AM104" s="44"/>
      <c r="AN104" s="1221" t="s">
        <v>535</v>
      </c>
      <c r="AO104" s="1222" t="s">
        <v>536</v>
      </c>
    </row>
    <row r="105" spans="1:41" s="39" customFormat="1" ht="15.75" x14ac:dyDescent="0.25">
      <c r="A105" s="993" t="s">
        <v>345</v>
      </c>
      <c r="B105" s="68" t="s">
        <v>199</v>
      </c>
      <c r="C105" s="996" t="s">
        <v>346</v>
      </c>
      <c r="D105" s="997"/>
      <c r="E105" s="998"/>
      <c r="F105" s="999"/>
      <c r="G105" s="42"/>
      <c r="H105" s="995">
        <v>16</v>
      </c>
      <c r="I105" s="995">
        <v>12</v>
      </c>
      <c r="J105" s="41">
        <v>3</v>
      </c>
      <c r="K105" s="42" t="s">
        <v>86</v>
      </c>
      <c r="L105" s="995">
        <v>16</v>
      </c>
      <c r="M105" s="995">
        <v>12</v>
      </c>
      <c r="N105" s="41">
        <v>3</v>
      </c>
      <c r="O105" s="42" t="s">
        <v>86</v>
      </c>
      <c r="P105" s="995">
        <v>16</v>
      </c>
      <c r="Q105" s="995">
        <v>12</v>
      </c>
      <c r="R105" s="41">
        <v>3</v>
      </c>
      <c r="S105" s="42" t="s">
        <v>86</v>
      </c>
      <c r="T105" s="995">
        <v>16</v>
      </c>
      <c r="U105" s="995">
        <v>12</v>
      </c>
      <c r="V105" s="41">
        <v>3</v>
      </c>
      <c r="W105" s="42" t="s">
        <v>86</v>
      </c>
      <c r="X105" s="995">
        <v>16</v>
      </c>
      <c r="Y105" s="995">
        <v>12</v>
      </c>
      <c r="Z105" s="41">
        <v>3</v>
      </c>
      <c r="AA105" s="42" t="s">
        <v>86</v>
      </c>
      <c r="AB105" s="995">
        <v>16</v>
      </c>
      <c r="AC105" s="995">
        <v>12</v>
      </c>
      <c r="AD105" s="41">
        <v>3</v>
      </c>
      <c r="AE105" s="42" t="s">
        <v>86</v>
      </c>
      <c r="AF105" s="995"/>
      <c r="AG105" s="995"/>
      <c r="AH105" s="41"/>
      <c r="AI105" s="42"/>
      <c r="AJ105" s="45"/>
      <c r="AK105" s="40"/>
      <c r="AL105" s="43"/>
      <c r="AM105" s="44"/>
      <c r="AN105" s="1223" t="s">
        <v>160</v>
      </c>
      <c r="AO105" s="1222" t="s">
        <v>170</v>
      </c>
    </row>
    <row r="106" spans="1:41" s="39" customFormat="1" ht="15.75" x14ac:dyDescent="0.25">
      <c r="A106" s="993" t="s">
        <v>537</v>
      </c>
      <c r="B106" s="68" t="s">
        <v>199</v>
      </c>
      <c r="C106" s="1000" t="s">
        <v>538</v>
      </c>
      <c r="D106" s="531"/>
      <c r="E106" s="117"/>
      <c r="F106" s="41"/>
      <c r="G106" s="42"/>
      <c r="H106" s="995">
        <v>6</v>
      </c>
      <c r="I106" s="995">
        <v>2</v>
      </c>
      <c r="J106" s="41">
        <v>3</v>
      </c>
      <c r="K106" s="42" t="s">
        <v>87</v>
      </c>
      <c r="L106" s="995">
        <v>6</v>
      </c>
      <c r="M106" s="995">
        <v>2</v>
      </c>
      <c r="N106" s="41">
        <v>3</v>
      </c>
      <c r="O106" s="42" t="s">
        <v>87</v>
      </c>
      <c r="P106" s="995">
        <v>6</v>
      </c>
      <c r="Q106" s="995">
        <v>2</v>
      </c>
      <c r="R106" s="41">
        <v>3</v>
      </c>
      <c r="S106" s="42" t="s">
        <v>87</v>
      </c>
      <c r="T106" s="995">
        <v>6</v>
      </c>
      <c r="U106" s="995">
        <v>2</v>
      </c>
      <c r="V106" s="41">
        <v>3</v>
      </c>
      <c r="W106" s="42" t="s">
        <v>87</v>
      </c>
      <c r="X106" s="995">
        <v>6</v>
      </c>
      <c r="Y106" s="995">
        <v>2</v>
      </c>
      <c r="Z106" s="41">
        <v>3</v>
      </c>
      <c r="AA106" s="42" t="s">
        <v>87</v>
      </c>
      <c r="AB106" s="995">
        <v>6</v>
      </c>
      <c r="AC106" s="995">
        <v>2</v>
      </c>
      <c r="AD106" s="41">
        <v>3</v>
      </c>
      <c r="AE106" s="42" t="s">
        <v>87</v>
      </c>
      <c r="AF106" s="995"/>
      <c r="AG106" s="995"/>
      <c r="AH106" s="41"/>
      <c r="AI106" s="42"/>
      <c r="AJ106" s="45"/>
      <c r="AK106" s="40"/>
      <c r="AL106" s="43"/>
      <c r="AM106" s="44"/>
      <c r="AN106" s="1223" t="s">
        <v>539</v>
      </c>
      <c r="AO106" s="1222" t="s">
        <v>540</v>
      </c>
    </row>
    <row r="107" spans="1:41" s="39" customFormat="1" ht="15.75" x14ac:dyDescent="0.25">
      <c r="A107" s="993" t="s">
        <v>541</v>
      </c>
      <c r="B107" s="68" t="s">
        <v>199</v>
      </c>
      <c r="C107" s="1000" t="s">
        <v>542</v>
      </c>
      <c r="D107" s="531"/>
      <c r="E107" s="117"/>
      <c r="F107" s="41"/>
      <c r="G107" s="42"/>
      <c r="H107" s="995">
        <v>6</v>
      </c>
      <c r="I107" s="995">
        <v>2</v>
      </c>
      <c r="J107" s="41">
        <v>3</v>
      </c>
      <c r="K107" s="42" t="s">
        <v>87</v>
      </c>
      <c r="L107" s="995">
        <v>6</v>
      </c>
      <c r="M107" s="995">
        <v>2</v>
      </c>
      <c r="N107" s="41">
        <v>3</v>
      </c>
      <c r="O107" s="42" t="s">
        <v>87</v>
      </c>
      <c r="P107" s="995">
        <v>6</v>
      </c>
      <c r="Q107" s="995">
        <v>2</v>
      </c>
      <c r="R107" s="41">
        <v>3</v>
      </c>
      <c r="S107" s="42" t="s">
        <v>87</v>
      </c>
      <c r="T107" s="995">
        <v>6</v>
      </c>
      <c r="U107" s="995">
        <v>2</v>
      </c>
      <c r="V107" s="41">
        <v>3</v>
      </c>
      <c r="W107" s="42" t="s">
        <v>87</v>
      </c>
      <c r="X107" s="995">
        <v>6</v>
      </c>
      <c r="Y107" s="995">
        <v>2</v>
      </c>
      <c r="Z107" s="41">
        <v>3</v>
      </c>
      <c r="AA107" s="42" t="s">
        <v>87</v>
      </c>
      <c r="AB107" s="995">
        <v>6</v>
      </c>
      <c r="AC107" s="995">
        <v>2</v>
      </c>
      <c r="AD107" s="41">
        <v>3</v>
      </c>
      <c r="AE107" s="42" t="s">
        <v>87</v>
      </c>
      <c r="AF107" s="995"/>
      <c r="AG107" s="995"/>
      <c r="AH107" s="41"/>
      <c r="AI107" s="42"/>
      <c r="AJ107" s="45"/>
      <c r="AK107" s="40"/>
      <c r="AL107" s="43"/>
      <c r="AM107" s="44"/>
      <c r="AN107" s="1224" t="s">
        <v>539</v>
      </c>
      <c r="AO107" s="1222" t="s">
        <v>543</v>
      </c>
    </row>
    <row r="108" spans="1:41" s="51" customFormat="1" ht="15.75" x14ac:dyDescent="0.2">
      <c r="A108" s="993" t="s">
        <v>544</v>
      </c>
      <c r="B108" s="68" t="s">
        <v>199</v>
      </c>
      <c r="C108" s="1000" t="s">
        <v>545</v>
      </c>
      <c r="D108" s="531"/>
      <c r="E108" s="117"/>
      <c r="F108" s="47"/>
      <c r="G108" s="48"/>
      <c r="H108" s="1001">
        <v>6</v>
      </c>
      <c r="I108" s="1001">
        <v>2</v>
      </c>
      <c r="J108" s="47">
        <v>3</v>
      </c>
      <c r="K108" s="48" t="s">
        <v>87</v>
      </c>
      <c r="L108" s="1001">
        <v>6</v>
      </c>
      <c r="M108" s="1001">
        <v>2</v>
      </c>
      <c r="N108" s="47">
        <v>3</v>
      </c>
      <c r="O108" s="48" t="s">
        <v>87</v>
      </c>
      <c r="P108" s="1001">
        <v>6</v>
      </c>
      <c r="Q108" s="1001">
        <v>2</v>
      </c>
      <c r="R108" s="47">
        <v>3</v>
      </c>
      <c r="S108" s="48" t="s">
        <v>87</v>
      </c>
      <c r="T108" s="1001">
        <v>6</v>
      </c>
      <c r="U108" s="1001">
        <v>2</v>
      </c>
      <c r="V108" s="47">
        <v>3</v>
      </c>
      <c r="W108" s="48" t="s">
        <v>87</v>
      </c>
      <c r="X108" s="1001">
        <v>6</v>
      </c>
      <c r="Y108" s="1001">
        <v>2</v>
      </c>
      <c r="Z108" s="47">
        <v>3</v>
      </c>
      <c r="AA108" s="48" t="s">
        <v>87</v>
      </c>
      <c r="AB108" s="1001">
        <v>6</v>
      </c>
      <c r="AC108" s="1001">
        <v>2</v>
      </c>
      <c r="AD108" s="47">
        <v>3</v>
      </c>
      <c r="AE108" s="48" t="s">
        <v>87</v>
      </c>
      <c r="AF108" s="1001"/>
      <c r="AG108" s="1001"/>
      <c r="AH108" s="47"/>
      <c r="AI108" s="48"/>
      <c r="AJ108" s="49"/>
      <c r="AK108" s="46"/>
      <c r="AL108" s="50"/>
      <c r="AM108" s="44"/>
      <c r="AN108" s="1224" t="s">
        <v>539</v>
      </c>
      <c r="AO108" s="1222" t="s">
        <v>546</v>
      </c>
    </row>
    <row r="109" spans="1:41" s="39" customFormat="1" ht="15.75" x14ac:dyDescent="0.25">
      <c r="A109" s="993" t="s">
        <v>547</v>
      </c>
      <c r="B109" s="68" t="s">
        <v>199</v>
      </c>
      <c r="C109" s="1000" t="s">
        <v>548</v>
      </c>
      <c r="D109" s="531"/>
      <c r="E109" s="117"/>
      <c r="F109" s="41"/>
      <c r="G109" s="42"/>
      <c r="H109" s="995">
        <v>6</v>
      </c>
      <c r="I109" s="995">
        <v>2</v>
      </c>
      <c r="J109" s="41">
        <v>3</v>
      </c>
      <c r="K109" s="42" t="s">
        <v>87</v>
      </c>
      <c r="L109" s="995">
        <v>6</v>
      </c>
      <c r="M109" s="995">
        <v>2</v>
      </c>
      <c r="N109" s="41">
        <v>3</v>
      </c>
      <c r="O109" s="42" t="s">
        <v>87</v>
      </c>
      <c r="P109" s="995">
        <v>6</v>
      </c>
      <c r="Q109" s="995">
        <v>2</v>
      </c>
      <c r="R109" s="41">
        <v>3</v>
      </c>
      <c r="S109" s="42" t="s">
        <v>87</v>
      </c>
      <c r="T109" s="995">
        <v>6</v>
      </c>
      <c r="U109" s="995">
        <v>2</v>
      </c>
      <c r="V109" s="41">
        <v>3</v>
      </c>
      <c r="W109" s="42" t="s">
        <v>87</v>
      </c>
      <c r="X109" s="995">
        <v>6</v>
      </c>
      <c r="Y109" s="995">
        <v>2</v>
      </c>
      <c r="Z109" s="41">
        <v>3</v>
      </c>
      <c r="AA109" s="42" t="s">
        <v>87</v>
      </c>
      <c r="AB109" s="995">
        <v>6</v>
      </c>
      <c r="AC109" s="995">
        <v>2</v>
      </c>
      <c r="AD109" s="41">
        <v>3</v>
      </c>
      <c r="AE109" s="42" t="s">
        <v>87</v>
      </c>
      <c r="AF109" s="995"/>
      <c r="AG109" s="995"/>
      <c r="AH109" s="41"/>
      <c r="AI109" s="42"/>
      <c r="AJ109" s="45"/>
      <c r="AK109" s="40"/>
      <c r="AL109" s="43"/>
      <c r="AM109" s="44"/>
      <c r="AN109" s="1224" t="s">
        <v>539</v>
      </c>
      <c r="AO109" s="1222" t="s">
        <v>549</v>
      </c>
    </row>
    <row r="110" spans="1:41" s="39" customFormat="1" ht="15.75" x14ac:dyDescent="0.25">
      <c r="A110" s="993" t="s">
        <v>550</v>
      </c>
      <c r="B110" s="68" t="s">
        <v>199</v>
      </c>
      <c r="C110" s="1000" t="s">
        <v>551</v>
      </c>
      <c r="D110" s="1002"/>
      <c r="E110" s="995"/>
      <c r="F110" s="41"/>
      <c r="G110" s="42"/>
      <c r="H110" s="995"/>
      <c r="I110" s="995">
        <v>28</v>
      </c>
      <c r="J110" s="41">
        <v>3</v>
      </c>
      <c r="K110" s="42" t="s">
        <v>86</v>
      </c>
      <c r="L110" s="995"/>
      <c r="M110" s="995"/>
      <c r="N110" s="41"/>
      <c r="O110" s="42"/>
      <c r="P110" s="995"/>
      <c r="Q110" s="995">
        <v>28</v>
      </c>
      <c r="R110" s="41">
        <v>3</v>
      </c>
      <c r="S110" s="42" t="s">
        <v>86</v>
      </c>
      <c r="T110" s="995"/>
      <c r="U110" s="995"/>
      <c r="V110" s="41"/>
      <c r="W110" s="42"/>
      <c r="X110" s="995"/>
      <c r="Y110" s="995">
        <v>28</v>
      </c>
      <c r="Z110" s="41">
        <v>3</v>
      </c>
      <c r="AA110" s="42" t="s">
        <v>86</v>
      </c>
      <c r="AB110" s="995"/>
      <c r="AC110" s="995"/>
      <c r="AD110" s="41"/>
      <c r="AE110" s="42"/>
      <c r="AF110" s="995"/>
      <c r="AG110" s="995"/>
      <c r="AH110" s="41"/>
      <c r="AI110" s="42"/>
      <c r="AJ110" s="45"/>
      <c r="AK110" s="40"/>
      <c r="AL110" s="43"/>
      <c r="AM110" s="44"/>
      <c r="AN110" s="1224" t="s">
        <v>552</v>
      </c>
      <c r="AO110" s="1222" t="s">
        <v>553</v>
      </c>
    </row>
    <row r="111" spans="1:41" s="1225" customFormat="1" ht="15.75" x14ac:dyDescent="0.25">
      <c r="A111" s="993" t="s">
        <v>200</v>
      </c>
      <c r="B111" s="68" t="s">
        <v>199</v>
      </c>
      <c r="C111" s="1000" t="s">
        <v>201</v>
      </c>
      <c r="D111" s="1003"/>
      <c r="E111" s="1003"/>
      <c r="F111" s="1004"/>
      <c r="G111" s="1005"/>
      <c r="H111" s="995"/>
      <c r="I111" s="995"/>
      <c r="J111" s="41"/>
      <c r="K111" s="42"/>
      <c r="L111" s="995"/>
      <c r="M111" s="995">
        <v>28</v>
      </c>
      <c r="N111" s="41">
        <v>3</v>
      </c>
      <c r="O111" s="42" t="s">
        <v>86</v>
      </c>
      <c r="P111" s="995"/>
      <c r="Q111" s="995"/>
      <c r="R111" s="41"/>
      <c r="S111" s="42"/>
      <c r="T111" s="995"/>
      <c r="U111" s="995">
        <v>28</v>
      </c>
      <c r="V111" s="41">
        <v>3</v>
      </c>
      <c r="W111" s="42" t="s">
        <v>86</v>
      </c>
      <c r="X111" s="995"/>
      <c r="Y111" s="995"/>
      <c r="Z111" s="41"/>
      <c r="AA111" s="42"/>
      <c r="AB111" s="995"/>
      <c r="AC111" s="995"/>
      <c r="AD111" s="41"/>
      <c r="AE111" s="42"/>
      <c r="AF111" s="1003"/>
      <c r="AG111" s="1003"/>
      <c r="AH111" s="1004"/>
      <c r="AI111" s="1005"/>
      <c r="AJ111" s="1006"/>
      <c r="AK111" s="1007"/>
      <c r="AL111" s="1008"/>
      <c r="AM111" s="1009"/>
      <c r="AN111" s="1224" t="s">
        <v>179</v>
      </c>
      <c r="AO111" s="1222" t="s">
        <v>300</v>
      </c>
    </row>
    <row r="112" spans="1:41" s="1225" customFormat="1" ht="15.75" x14ac:dyDescent="0.25">
      <c r="A112" s="993" t="s">
        <v>202</v>
      </c>
      <c r="B112" s="68" t="s">
        <v>199</v>
      </c>
      <c r="C112" s="1000" t="s">
        <v>203</v>
      </c>
      <c r="D112" s="1003"/>
      <c r="E112" s="1003"/>
      <c r="F112" s="1004"/>
      <c r="G112" s="1005"/>
      <c r="H112" s="995"/>
      <c r="I112" s="995"/>
      <c r="J112" s="41"/>
      <c r="K112" s="42"/>
      <c r="L112" s="995"/>
      <c r="M112" s="995"/>
      <c r="N112" s="41"/>
      <c r="O112" s="42"/>
      <c r="P112" s="995"/>
      <c r="Q112" s="995">
        <v>28</v>
      </c>
      <c r="R112" s="41">
        <v>3</v>
      </c>
      <c r="S112" s="42" t="s">
        <v>86</v>
      </c>
      <c r="T112" s="995"/>
      <c r="U112" s="995"/>
      <c r="V112" s="41"/>
      <c r="W112" s="42"/>
      <c r="X112" s="995"/>
      <c r="Y112" s="995">
        <v>28</v>
      </c>
      <c r="Z112" s="41">
        <v>3</v>
      </c>
      <c r="AA112" s="42" t="s">
        <v>86</v>
      </c>
      <c r="AB112" s="995"/>
      <c r="AC112" s="995"/>
      <c r="AD112" s="41"/>
      <c r="AE112" s="42"/>
      <c r="AF112" s="1003"/>
      <c r="AG112" s="1003"/>
      <c r="AH112" s="1004"/>
      <c r="AI112" s="1005"/>
      <c r="AJ112" s="1006"/>
      <c r="AK112" s="1007"/>
      <c r="AL112" s="1008"/>
      <c r="AM112" s="1009"/>
      <c r="AN112" s="1224" t="s">
        <v>179</v>
      </c>
      <c r="AO112" s="1222" t="s">
        <v>300</v>
      </c>
    </row>
    <row r="113" spans="1:41" s="1225" customFormat="1" ht="15.75" x14ac:dyDescent="0.25">
      <c r="A113" s="993" t="s">
        <v>204</v>
      </c>
      <c r="B113" s="1226" t="s">
        <v>199</v>
      </c>
      <c r="C113" s="1227" t="s">
        <v>205</v>
      </c>
      <c r="D113" s="1003"/>
      <c r="E113" s="1003"/>
      <c r="F113" s="1004"/>
      <c r="G113" s="1005"/>
      <c r="H113" s="995"/>
      <c r="I113" s="995">
        <v>28</v>
      </c>
      <c r="J113" s="41">
        <v>3</v>
      </c>
      <c r="K113" s="42" t="s">
        <v>86</v>
      </c>
      <c r="L113" s="995"/>
      <c r="M113" s="995">
        <v>28</v>
      </c>
      <c r="N113" s="41">
        <v>3</v>
      </c>
      <c r="O113" s="42" t="s">
        <v>86</v>
      </c>
      <c r="P113" s="995"/>
      <c r="Q113" s="995">
        <v>28</v>
      </c>
      <c r="R113" s="41">
        <v>3</v>
      </c>
      <c r="S113" s="42" t="s">
        <v>86</v>
      </c>
      <c r="T113" s="995"/>
      <c r="U113" s="995">
        <v>28</v>
      </c>
      <c r="V113" s="41">
        <v>3</v>
      </c>
      <c r="W113" s="42" t="s">
        <v>86</v>
      </c>
      <c r="X113" s="995"/>
      <c r="Y113" s="995">
        <v>28</v>
      </c>
      <c r="Z113" s="41">
        <v>3</v>
      </c>
      <c r="AA113" s="42" t="s">
        <v>86</v>
      </c>
      <c r="AB113" s="995"/>
      <c r="AC113" s="995">
        <v>28</v>
      </c>
      <c r="AD113" s="41">
        <v>3</v>
      </c>
      <c r="AE113" s="42" t="s">
        <v>86</v>
      </c>
      <c r="AF113" s="1003"/>
      <c r="AG113" s="1003"/>
      <c r="AH113" s="1004"/>
      <c r="AI113" s="1005"/>
      <c r="AJ113" s="1006"/>
      <c r="AK113" s="1007"/>
      <c r="AL113" s="1008"/>
      <c r="AM113" s="1009"/>
      <c r="AN113" s="1224" t="s">
        <v>179</v>
      </c>
      <c r="AO113" s="1222" t="s">
        <v>301</v>
      </c>
    </row>
    <row r="114" spans="1:41" s="1225" customFormat="1" ht="15.75" x14ac:dyDescent="0.25">
      <c r="A114" s="993" t="s">
        <v>206</v>
      </c>
      <c r="B114" s="68" t="s">
        <v>199</v>
      </c>
      <c r="C114" s="1000" t="s">
        <v>207</v>
      </c>
      <c r="D114" s="1003"/>
      <c r="E114" s="1003"/>
      <c r="F114" s="1004"/>
      <c r="G114" s="1005"/>
      <c r="H114" s="995"/>
      <c r="I114" s="995"/>
      <c r="J114" s="41"/>
      <c r="K114" s="42"/>
      <c r="L114" s="995"/>
      <c r="M114" s="995"/>
      <c r="N114" s="41"/>
      <c r="O114" s="42"/>
      <c r="P114" s="995"/>
      <c r="Q114" s="995"/>
      <c r="R114" s="41"/>
      <c r="S114" s="42"/>
      <c r="T114" s="995"/>
      <c r="U114" s="995">
        <v>28</v>
      </c>
      <c r="V114" s="41">
        <v>3</v>
      </c>
      <c r="W114" s="42" t="s">
        <v>87</v>
      </c>
      <c r="X114" s="995"/>
      <c r="Y114" s="995">
        <v>28</v>
      </c>
      <c r="Z114" s="41">
        <v>3</v>
      </c>
      <c r="AA114" s="42" t="s">
        <v>87</v>
      </c>
      <c r="AB114" s="995"/>
      <c r="AC114" s="995">
        <v>28</v>
      </c>
      <c r="AD114" s="41">
        <v>3</v>
      </c>
      <c r="AE114" s="42" t="s">
        <v>87</v>
      </c>
      <c r="AF114" s="1003"/>
      <c r="AG114" s="1003"/>
      <c r="AH114" s="1004"/>
      <c r="AI114" s="1005"/>
      <c r="AJ114" s="1006"/>
      <c r="AK114" s="1007"/>
      <c r="AL114" s="1008"/>
      <c r="AM114" s="1009"/>
      <c r="AN114" s="1224" t="s">
        <v>179</v>
      </c>
      <c r="AO114" s="1222" t="s">
        <v>302</v>
      </c>
    </row>
    <row r="115" spans="1:41" s="1225" customFormat="1" ht="15.75" x14ac:dyDescent="0.25">
      <c r="A115" s="993" t="s">
        <v>208</v>
      </c>
      <c r="B115" s="68" t="s">
        <v>199</v>
      </c>
      <c r="C115" s="1000" t="s">
        <v>209</v>
      </c>
      <c r="D115" s="1003"/>
      <c r="E115" s="1003"/>
      <c r="F115" s="1004"/>
      <c r="G115" s="1005"/>
      <c r="H115" s="995"/>
      <c r="I115" s="995"/>
      <c r="J115" s="41"/>
      <c r="K115" s="42"/>
      <c r="L115" s="995"/>
      <c r="M115" s="995"/>
      <c r="N115" s="41"/>
      <c r="O115" s="42"/>
      <c r="P115" s="995"/>
      <c r="Q115" s="995"/>
      <c r="R115" s="41"/>
      <c r="S115" s="42"/>
      <c r="T115" s="995"/>
      <c r="U115" s="995"/>
      <c r="V115" s="41"/>
      <c r="W115" s="42"/>
      <c r="X115" s="995"/>
      <c r="Y115" s="995">
        <v>28</v>
      </c>
      <c r="Z115" s="41">
        <v>3</v>
      </c>
      <c r="AA115" s="42" t="s">
        <v>87</v>
      </c>
      <c r="AB115" s="995"/>
      <c r="AC115" s="995">
        <v>28</v>
      </c>
      <c r="AD115" s="41">
        <v>3</v>
      </c>
      <c r="AE115" s="42" t="s">
        <v>87</v>
      </c>
      <c r="AF115" s="1003"/>
      <c r="AG115" s="1003"/>
      <c r="AH115" s="1004"/>
      <c r="AI115" s="1005"/>
      <c r="AJ115" s="1006"/>
      <c r="AK115" s="1007"/>
      <c r="AL115" s="1008"/>
      <c r="AM115" s="1009"/>
      <c r="AN115" s="1224" t="s">
        <v>179</v>
      </c>
      <c r="AO115" s="1222" t="s">
        <v>302</v>
      </c>
    </row>
    <row r="116" spans="1:41" s="1225" customFormat="1" ht="15.75" x14ac:dyDescent="0.25">
      <c r="A116" s="993" t="s">
        <v>210</v>
      </c>
      <c r="B116" s="68" t="s">
        <v>199</v>
      </c>
      <c r="C116" s="1000" t="s">
        <v>322</v>
      </c>
      <c r="D116" s="1003"/>
      <c r="E116" s="1003"/>
      <c r="F116" s="1004"/>
      <c r="G116" s="1005"/>
      <c r="H116" s="995"/>
      <c r="I116" s="995">
        <v>28</v>
      </c>
      <c r="J116" s="41">
        <v>3</v>
      </c>
      <c r="K116" s="42" t="s">
        <v>87</v>
      </c>
      <c r="L116" s="995"/>
      <c r="M116" s="995"/>
      <c r="N116" s="41"/>
      <c r="O116" s="42"/>
      <c r="P116" s="995"/>
      <c r="Q116" s="995">
        <v>28</v>
      </c>
      <c r="R116" s="41">
        <v>3</v>
      </c>
      <c r="S116" s="42" t="s">
        <v>87</v>
      </c>
      <c r="T116" s="995"/>
      <c r="U116" s="995"/>
      <c r="V116" s="41"/>
      <c r="W116" s="42"/>
      <c r="X116" s="995"/>
      <c r="Y116" s="995">
        <v>28</v>
      </c>
      <c r="Z116" s="41">
        <v>3</v>
      </c>
      <c r="AA116" s="42" t="s">
        <v>87</v>
      </c>
      <c r="AB116" s="995"/>
      <c r="AC116" s="995"/>
      <c r="AD116" s="41"/>
      <c r="AE116" s="42"/>
      <c r="AF116" s="1003"/>
      <c r="AG116" s="1003"/>
      <c r="AH116" s="1004"/>
      <c r="AI116" s="1005"/>
      <c r="AJ116" s="1006"/>
      <c r="AK116" s="1007"/>
      <c r="AL116" s="1008"/>
      <c r="AM116" s="1009"/>
      <c r="AN116" s="1224" t="s">
        <v>179</v>
      </c>
      <c r="AO116" s="1222" t="s">
        <v>301</v>
      </c>
    </row>
    <row r="117" spans="1:41" s="1225" customFormat="1" ht="15.75" x14ac:dyDescent="0.25">
      <c r="A117" s="993" t="s">
        <v>211</v>
      </c>
      <c r="B117" s="68" t="s">
        <v>199</v>
      </c>
      <c r="C117" s="1000" t="s">
        <v>212</v>
      </c>
      <c r="D117" s="1003"/>
      <c r="E117" s="1003"/>
      <c r="F117" s="1004"/>
      <c r="G117" s="1005"/>
      <c r="H117" s="995"/>
      <c r="I117" s="995"/>
      <c r="J117" s="41"/>
      <c r="K117" s="42"/>
      <c r="L117" s="995"/>
      <c r="M117" s="995">
        <v>28</v>
      </c>
      <c r="N117" s="41">
        <v>3</v>
      </c>
      <c r="O117" s="42" t="s">
        <v>87</v>
      </c>
      <c r="P117" s="995"/>
      <c r="Q117" s="995"/>
      <c r="R117" s="41"/>
      <c r="S117" s="42"/>
      <c r="T117" s="995"/>
      <c r="U117" s="995">
        <v>28</v>
      </c>
      <c r="V117" s="41">
        <v>3</v>
      </c>
      <c r="W117" s="42" t="s">
        <v>87</v>
      </c>
      <c r="X117" s="995"/>
      <c r="Y117" s="995"/>
      <c r="Z117" s="41"/>
      <c r="AA117" s="42"/>
      <c r="AB117" s="995"/>
      <c r="AC117" s="995">
        <v>28</v>
      </c>
      <c r="AD117" s="41">
        <v>3</v>
      </c>
      <c r="AE117" s="42" t="s">
        <v>87</v>
      </c>
      <c r="AF117" s="1003"/>
      <c r="AG117" s="1003"/>
      <c r="AH117" s="1004"/>
      <c r="AI117" s="1005"/>
      <c r="AJ117" s="1006"/>
      <c r="AK117" s="1007"/>
      <c r="AL117" s="1008"/>
      <c r="AM117" s="1009"/>
      <c r="AN117" s="1224" t="s">
        <v>179</v>
      </c>
      <c r="AO117" s="1222" t="s">
        <v>301</v>
      </c>
    </row>
    <row r="118" spans="1:41" s="1225" customFormat="1" ht="15.75" x14ac:dyDescent="0.25">
      <c r="A118" s="993" t="s">
        <v>213</v>
      </c>
      <c r="B118" s="68" t="s">
        <v>199</v>
      </c>
      <c r="C118" s="1000" t="s">
        <v>214</v>
      </c>
      <c r="D118" s="1003"/>
      <c r="E118" s="1003"/>
      <c r="F118" s="1004"/>
      <c r="G118" s="1005"/>
      <c r="H118" s="995"/>
      <c r="I118" s="995">
        <v>28</v>
      </c>
      <c r="J118" s="41">
        <v>3</v>
      </c>
      <c r="K118" s="42" t="s">
        <v>87</v>
      </c>
      <c r="L118" s="995"/>
      <c r="M118" s="995"/>
      <c r="N118" s="41"/>
      <c r="O118" s="42"/>
      <c r="P118" s="995"/>
      <c r="Q118" s="995">
        <v>28</v>
      </c>
      <c r="R118" s="41">
        <v>3</v>
      </c>
      <c r="S118" s="42" t="s">
        <v>87</v>
      </c>
      <c r="T118" s="995"/>
      <c r="U118" s="995"/>
      <c r="V118" s="41"/>
      <c r="W118" s="42"/>
      <c r="X118" s="995"/>
      <c r="Y118" s="995">
        <v>28</v>
      </c>
      <c r="Z118" s="41">
        <v>3</v>
      </c>
      <c r="AA118" s="42" t="s">
        <v>87</v>
      </c>
      <c r="AB118" s="995"/>
      <c r="AC118" s="995"/>
      <c r="AD118" s="41"/>
      <c r="AE118" s="42"/>
      <c r="AF118" s="1003"/>
      <c r="AG118" s="1003"/>
      <c r="AH118" s="1004"/>
      <c r="AI118" s="1005"/>
      <c r="AJ118" s="1006"/>
      <c r="AK118" s="1007"/>
      <c r="AL118" s="1008"/>
      <c r="AM118" s="1009"/>
      <c r="AN118" s="1224" t="s">
        <v>179</v>
      </c>
      <c r="AO118" s="1222" t="s">
        <v>303</v>
      </c>
    </row>
    <row r="119" spans="1:41" s="1225" customFormat="1" ht="15.75" x14ac:dyDescent="0.25">
      <c r="A119" s="993" t="s">
        <v>215</v>
      </c>
      <c r="B119" s="68" t="s">
        <v>199</v>
      </c>
      <c r="C119" s="1000" t="s">
        <v>216</v>
      </c>
      <c r="D119" s="1003"/>
      <c r="E119" s="1003"/>
      <c r="F119" s="1004"/>
      <c r="G119" s="1005"/>
      <c r="H119" s="995"/>
      <c r="I119" s="995"/>
      <c r="J119" s="41"/>
      <c r="K119" s="42"/>
      <c r="L119" s="995"/>
      <c r="M119" s="995">
        <v>28</v>
      </c>
      <c r="N119" s="41">
        <v>3</v>
      </c>
      <c r="O119" s="42" t="s">
        <v>87</v>
      </c>
      <c r="P119" s="995"/>
      <c r="Q119" s="995"/>
      <c r="R119" s="41"/>
      <c r="S119" s="42"/>
      <c r="T119" s="995"/>
      <c r="U119" s="995">
        <v>28</v>
      </c>
      <c r="V119" s="41">
        <v>3</v>
      </c>
      <c r="W119" s="42" t="s">
        <v>87</v>
      </c>
      <c r="X119" s="995"/>
      <c r="Y119" s="995"/>
      <c r="Z119" s="41"/>
      <c r="AA119" s="42"/>
      <c r="AB119" s="995"/>
      <c r="AC119" s="995">
        <v>28</v>
      </c>
      <c r="AD119" s="41">
        <v>3</v>
      </c>
      <c r="AE119" s="42" t="s">
        <v>87</v>
      </c>
      <c r="AF119" s="1003"/>
      <c r="AG119" s="1003"/>
      <c r="AH119" s="1004"/>
      <c r="AI119" s="1005"/>
      <c r="AJ119" s="1006"/>
      <c r="AK119" s="1007"/>
      <c r="AL119" s="1008"/>
      <c r="AM119" s="1009"/>
      <c r="AN119" s="1224" t="s">
        <v>179</v>
      </c>
      <c r="AO119" s="1222" t="s">
        <v>303</v>
      </c>
    </row>
    <row r="120" spans="1:41" s="1225" customFormat="1" ht="15.75" x14ac:dyDescent="0.25">
      <c r="A120" s="993" t="s">
        <v>217</v>
      </c>
      <c r="B120" s="68" t="s">
        <v>199</v>
      </c>
      <c r="C120" s="1000" t="s">
        <v>218</v>
      </c>
      <c r="D120" s="1003"/>
      <c r="E120" s="1003"/>
      <c r="F120" s="1004"/>
      <c r="G120" s="1005"/>
      <c r="H120" s="995"/>
      <c r="I120" s="995">
        <v>28</v>
      </c>
      <c r="J120" s="41">
        <v>3</v>
      </c>
      <c r="K120" s="42" t="s">
        <v>87</v>
      </c>
      <c r="L120" s="995"/>
      <c r="M120" s="995"/>
      <c r="N120" s="41"/>
      <c r="O120" s="42"/>
      <c r="P120" s="995"/>
      <c r="Q120" s="995">
        <v>28</v>
      </c>
      <c r="R120" s="41">
        <v>3</v>
      </c>
      <c r="S120" s="42" t="s">
        <v>87</v>
      </c>
      <c r="T120" s="995"/>
      <c r="U120" s="995"/>
      <c r="V120" s="41"/>
      <c r="W120" s="42"/>
      <c r="X120" s="995"/>
      <c r="Y120" s="995">
        <v>28</v>
      </c>
      <c r="Z120" s="41">
        <v>3</v>
      </c>
      <c r="AA120" s="42" t="s">
        <v>87</v>
      </c>
      <c r="AB120" s="995"/>
      <c r="AC120" s="995"/>
      <c r="AD120" s="41"/>
      <c r="AE120" s="42"/>
      <c r="AF120" s="1003"/>
      <c r="AG120" s="1003"/>
      <c r="AH120" s="1004"/>
      <c r="AI120" s="1005"/>
      <c r="AJ120" s="1006"/>
      <c r="AK120" s="1007"/>
      <c r="AL120" s="1008"/>
      <c r="AM120" s="1009"/>
      <c r="AN120" s="1224" t="s">
        <v>179</v>
      </c>
      <c r="AO120" s="1222" t="s">
        <v>304</v>
      </c>
    </row>
    <row r="121" spans="1:41" s="1225" customFormat="1" ht="15.75" x14ac:dyDescent="0.25">
      <c r="A121" s="993" t="s">
        <v>219</v>
      </c>
      <c r="B121" s="68" t="s">
        <v>199</v>
      </c>
      <c r="C121" s="1000" t="s">
        <v>220</v>
      </c>
      <c r="D121" s="1003"/>
      <c r="E121" s="1003"/>
      <c r="F121" s="1004"/>
      <c r="G121" s="1005"/>
      <c r="H121" s="995"/>
      <c r="I121" s="995"/>
      <c r="J121" s="41"/>
      <c r="K121" s="42"/>
      <c r="L121" s="995"/>
      <c r="M121" s="995">
        <v>28</v>
      </c>
      <c r="N121" s="41">
        <v>3</v>
      </c>
      <c r="O121" s="42" t="s">
        <v>87</v>
      </c>
      <c r="P121" s="995"/>
      <c r="Q121" s="995"/>
      <c r="R121" s="41"/>
      <c r="S121" s="42"/>
      <c r="T121" s="995"/>
      <c r="U121" s="995">
        <v>28</v>
      </c>
      <c r="V121" s="41">
        <v>3</v>
      </c>
      <c r="W121" s="42" t="s">
        <v>87</v>
      </c>
      <c r="X121" s="995"/>
      <c r="Y121" s="995"/>
      <c r="Z121" s="41"/>
      <c r="AA121" s="42"/>
      <c r="AB121" s="995"/>
      <c r="AC121" s="995">
        <v>28</v>
      </c>
      <c r="AD121" s="41">
        <v>3</v>
      </c>
      <c r="AE121" s="42" t="s">
        <v>87</v>
      </c>
      <c r="AF121" s="1003"/>
      <c r="AG121" s="1003"/>
      <c r="AH121" s="1004"/>
      <c r="AI121" s="1005"/>
      <c r="AJ121" s="1006"/>
      <c r="AK121" s="1007"/>
      <c r="AL121" s="1008"/>
      <c r="AM121" s="1009"/>
      <c r="AN121" s="1224" t="s">
        <v>179</v>
      </c>
      <c r="AO121" s="1222" t="s">
        <v>304</v>
      </c>
    </row>
    <row r="122" spans="1:41" s="1225" customFormat="1" ht="15.75" x14ac:dyDescent="0.25">
      <c r="A122" s="993" t="s">
        <v>221</v>
      </c>
      <c r="B122" s="68" t="s">
        <v>199</v>
      </c>
      <c r="C122" s="1000" t="s">
        <v>222</v>
      </c>
      <c r="D122" s="1003"/>
      <c r="E122" s="1003"/>
      <c r="F122" s="1004"/>
      <c r="G122" s="1005"/>
      <c r="H122" s="995"/>
      <c r="I122" s="995">
        <v>28</v>
      </c>
      <c r="J122" s="41">
        <v>3</v>
      </c>
      <c r="K122" s="42" t="s">
        <v>87</v>
      </c>
      <c r="L122" s="995"/>
      <c r="M122" s="995"/>
      <c r="N122" s="41"/>
      <c r="O122" s="42"/>
      <c r="P122" s="995"/>
      <c r="Q122" s="995">
        <v>28</v>
      </c>
      <c r="R122" s="41">
        <v>3</v>
      </c>
      <c r="S122" s="42" t="s">
        <v>87</v>
      </c>
      <c r="T122" s="995"/>
      <c r="U122" s="995"/>
      <c r="V122" s="41"/>
      <c r="W122" s="42"/>
      <c r="X122" s="995"/>
      <c r="Y122" s="995">
        <v>28</v>
      </c>
      <c r="Z122" s="41">
        <v>3</v>
      </c>
      <c r="AA122" s="42" t="s">
        <v>87</v>
      </c>
      <c r="AB122" s="995"/>
      <c r="AC122" s="995"/>
      <c r="AD122" s="41"/>
      <c r="AE122" s="42"/>
      <c r="AF122" s="1003"/>
      <c r="AG122" s="1003"/>
      <c r="AH122" s="1004"/>
      <c r="AI122" s="1005"/>
      <c r="AJ122" s="1006"/>
      <c r="AK122" s="1007"/>
      <c r="AL122" s="1008"/>
      <c r="AM122" s="1009"/>
      <c r="AN122" s="1224" t="s">
        <v>179</v>
      </c>
      <c r="AO122" s="1222" t="s">
        <v>305</v>
      </c>
    </row>
    <row r="123" spans="1:41" s="1225" customFormat="1" ht="15.75" x14ac:dyDescent="0.25">
      <c r="A123" s="993" t="s">
        <v>223</v>
      </c>
      <c r="B123" s="68" t="s">
        <v>199</v>
      </c>
      <c r="C123" s="1000" t="s">
        <v>224</v>
      </c>
      <c r="D123" s="1003"/>
      <c r="E123" s="1003"/>
      <c r="F123" s="1004"/>
      <c r="G123" s="1005"/>
      <c r="H123" s="995"/>
      <c r="I123" s="995"/>
      <c r="J123" s="41"/>
      <c r="K123" s="42"/>
      <c r="L123" s="995"/>
      <c r="M123" s="995">
        <v>28</v>
      </c>
      <c r="N123" s="41">
        <v>3</v>
      </c>
      <c r="O123" s="42" t="s">
        <v>87</v>
      </c>
      <c r="P123" s="995"/>
      <c r="Q123" s="995"/>
      <c r="R123" s="41"/>
      <c r="S123" s="42"/>
      <c r="T123" s="995"/>
      <c r="U123" s="995">
        <v>28</v>
      </c>
      <c r="V123" s="41">
        <v>3</v>
      </c>
      <c r="W123" s="42" t="s">
        <v>87</v>
      </c>
      <c r="X123" s="995"/>
      <c r="Y123" s="995"/>
      <c r="Z123" s="41"/>
      <c r="AA123" s="42"/>
      <c r="AB123" s="995"/>
      <c r="AC123" s="995">
        <v>28</v>
      </c>
      <c r="AD123" s="41">
        <v>3</v>
      </c>
      <c r="AE123" s="42" t="s">
        <v>87</v>
      </c>
      <c r="AF123" s="1003"/>
      <c r="AG123" s="1003"/>
      <c r="AH123" s="1004"/>
      <c r="AI123" s="1005"/>
      <c r="AJ123" s="1006"/>
      <c r="AK123" s="1007"/>
      <c r="AL123" s="1008"/>
      <c r="AM123" s="1009"/>
      <c r="AN123" s="1224" t="s">
        <v>179</v>
      </c>
      <c r="AO123" s="1222" t="s">
        <v>305</v>
      </c>
    </row>
    <row r="124" spans="1:41" s="1225" customFormat="1" ht="15.75" x14ac:dyDescent="0.25">
      <c r="A124" s="993" t="s">
        <v>225</v>
      </c>
      <c r="B124" s="68" t="s">
        <v>199</v>
      </c>
      <c r="C124" s="1000" t="s">
        <v>226</v>
      </c>
      <c r="D124" s="1003"/>
      <c r="E124" s="1003"/>
      <c r="F124" s="1004"/>
      <c r="G124" s="1005"/>
      <c r="H124" s="995"/>
      <c r="I124" s="995"/>
      <c r="J124" s="41"/>
      <c r="K124" s="42"/>
      <c r="L124" s="995"/>
      <c r="M124" s="995">
        <v>28</v>
      </c>
      <c r="N124" s="41">
        <v>3</v>
      </c>
      <c r="O124" s="42" t="s">
        <v>87</v>
      </c>
      <c r="P124" s="995"/>
      <c r="Q124" s="995">
        <v>28</v>
      </c>
      <c r="R124" s="41">
        <v>3</v>
      </c>
      <c r="S124" s="42" t="s">
        <v>87</v>
      </c>
      <c r="T124" s="995"/>
      <c r="U124" s="995">
        <v>28</v>
      </c>
      <c r="V124" s="41">
        <v>3</v>
      </c>
      <c r="W124" s="42" t="s">
        <v>87</v>
      </c>
      <c r="X124" s="995"/>
      <c r="Y124" s="995">
        <v>28</v>
      </c>
      <c r="Z124" s="41">
        <v>3</v>
      </c>
      <c r="AA124" s="42" t="s">
        <v>87</v>
      </c>
      <c r="AB124" s="995"/>
      <c r="AC124" s="995"/>
      <c r="AD124" s="41"/>
      <c r="AE124" s="42"/>
      <c r="AF124" s="1003"/>
      <c r="AG124" s="1003"/>
      <c r="AH124" s="1004"/>
      <c r="AI124" s="1005"/>
      <c r="AJ124" s="1006"/>
      <c r="AK124" s="1007"/>
      <c r="AL124" s="1008"/>
      <c r="AM124" s="1009"/>
      <c r="AN124" s="1224" t="s">
        <v>179</v>
      </c>
      <c r="AO124" s="1222" t="s">
        <v>306</v>
      </c>
    </row>
    <row r="125" spans="1:41" s="1225" customFormat="1" ht="15.75" x14ac:dyDescent="0.25">
      <c r="A125" s="993" t="s">
        <v>227</v>
      </c>
      <c r="B125" s="68" t="s">
        <v>199</v>
      </c>
      <c r="C125" s="1000" t="s">
        <v>228</v>
      </c>
      <c r="D125" s="1003"/>
      <c r="E125" s="1003"/>
      <c r="F125" s="1004"/>
      <c r="G125" s="1005"/>
      <c r="H125" s="995"/>
      <c r="I125" s="995"/>
      <c r="J125" s="41"/>
      <c r="K125" s="42"/>
      <c r="L125" s="995"/>
      <c r="M125" s="995"/>
      <c r="N125" s="41"/>
      <c r="O125" s="42"/>
      <c r="P125" s="995"/>
      <c r="Q125" s="995">
        <v>28</v>
      </c>
      <c r="R125" s="41">
        <v>3</v>
      </c>
      <c r="S125" s="42" t="s">
        <v>87</v>
      </c>
      <c r="T125" s="995"/>
      <c r="U125" s="995">
        <v>28</v>
      </c>
      <c r="V125" s="41">
        <v>3</v>
      </c>
      <c r="W125" s="42" t="s">
        <v>87</v>
      </c>
      <c r="X125" s="995"/>
      <c r="Y125" s="995">
        <v>28</v>
      </c>
      <c r="Z125" s="41">
        <v>3</v>
      </c>
      <c r="AA125" s="42" t="s">
        <v>87</v>
      </c>
      <c r="AB125" s="995"/>
      <c r="AC125" s="995">
        <v>28</v>
      </c>
      <c r="AD125" s="41">
        <v>3</v>
      </c>
      <c r="AE125" s="42" t="s">
        <v>87</v>
      </c>
      <c r="AF125" s="1003"/>
      <c r="AG125" s="1003"/>
      <c r="AH125" s="1004"/>
      <c r="AI125" s="1005"/>
      <c r="AJ125" s="1006"/>
      <c r="AK125" s="1007"/>
      <c r="AL125" s="1008"/>
      <c r="AM125" s="1009"/>
      <c r="AN125" s="1224" t="s">
        <v>179</v>
      </c>
      <c r="AO125" s="1222" t="s">
        <v>306</v>
      </c>
    </row>
    <row r="126" spans="1:41" s="1225" customFormat="1" ht="15.75" x14ac:dyDescent="0.25">
      <c r="A126" s="993" t="s">
        <v>340</v>
      </c>
      <c r="B126" s="68" t="s">
        <v>199</v>
      </c>
      <c r="C126" s="1000" t="s">
        <v>341</v>
      </c>
      <c r="D126" s="1003"/>
      <c r="E126" s="1003"/>
      <c r="F126" s="1004"/>
      <c r="G126" s="1005"/>
      <c r="H126" s="995"/>
      <c r="I126" s="995">
        <v>28</v>
      </c>
      <c r="J126" s="41">
        <v>3</v>
      </c>
      <c r="K126" s="42" t="s">
        <v>87</v>
      </c>
      <c r="L126" s="995"/>
      <c r="M126" s="995"/>
      <c r="N126" s="41"/>
      <c r="O126" s="42"/>
      <c r="P126" s="995"/>
      <c r="Q126" s="995">
        <v>28</v>
      </c>
      <c r="R126" s="41">
        <v>3</v>
      </c>
      <c r="S126" s="42" t="s">
        <v>87</v>
      </c>
      <c r="T126" s="995"/>
      <c r="U126" s="995"/>
      <c r="V126" s="41"/>
      <c r="W126" s="42"/>
      <c r="X126" s="995"/>
      <c r="Y126" s="995">
        <v>28</v>
      </c>
      <c r="Z126" s="41">
        <v>3</v>
      </c>
      <c r="AA126" s="42" t="s">
        <v>87</v>
      </c>
      <c r="AB126" s="995"/>
      <c r="AC126" s="995"/>
      <c r="AD126" s="41"/>
      <c r="AE126" s="42"/>
      <c r="AF126" s="1003"/>
      <c r="AG126" s="1003"/>
      <c r="AH126" s="1004"/>
      <c r="AI126" s="1005"/>
      <c r="AJ126" s="1006"/>
      <c r="AK126" s="1007"/>
      <c r="AL126" s="1008"/>
      <c r="AM126" s="1009"/>
      <c r="AN126" s="1223" t="s">
        <v>179</v>
      </c>
      <c r="AO126" s="1222" t="s">
        <v>347</v>
      </c>
    </row>
    <row r="127" spans="1:41" s="1225" customFormat="1" ht="15.75" x14ac:dyDescent="0.25">
      <c r="A127" s="1011" t="s">
        <v>342</v>
      </c>
      <c r="B127" s="68" t="s">
        <v>199</v>
      </c>
      <c r="C127" s="1012" t="s">
        <v>343</v>
      </c>
      <c r="D127" s="1003"/>
      <c r="E127" s="1003"/>
      <c r="F127" s="1004"/>
      <c r="G127" s="1005"/>
      <c r="H127" s="995"/>
      <c r="I127" s="995"/>
      <c r="J127" s="41"/>
      <c r="K127" s="42"/>
      <c r="L127" s="995"/>
      <c r="M127" s="995">
        <v>28</v>
      </c>
      <c r="N127" s="41">
        <v>3</v>
      </c>
      <c r="O127" s="42" t="s">
        <v>87</v>
      </c>
      <c r="P127" s="995"/>
      <c r="Q127" s="995"/>
      <c r="R127" s="41"/>
      <c r="S127" s="42"/>
      <c r="T127" s="995"/>
      <c r="U127" s="995">
        <v>28</v>
      </c>
      <c r="V127" s="41">
        <v>3</v>
      </c>
      <c r="W127" s="42" t="s">
        <v>87</v>
      </c>
      <c r="X127" s="995"/>
      <c r="Y127" s="995"/>
      <c r="Z127" s="41"/>
      <c r="AA127" s="42"/>
      <c r="AB127" s="995"/>
      <c r="AC127" s="995">
        <v>28</v>
      </c>
      <c r="AD127" s="41">
        <v>3</v>
      </c>
      <c r="AE127" s="42" t="s">
        <v>87</v>
      </c>
      <c r="AF127" s="1003"/>
      <c r="AG127" s="1003"/>
      <c r="AH127" s="1004"/>
      <c r="AI127" s="1005"/>
      <c r="AJ127" s="1006"/>
      <c r="AK127" s="1007"/>
      <c r="AL127" s="1008"/>
      <c r="AM127" s="1009"/>
      <c r="AN127" s="1223" t="s">
        <v>179</v>
      </c>
      <c r="AO127" s="1222" t="s">
        <v>347</v>
      </c>
    </row>
    <row r="128" spans="1:41" s="1225" customFormat="1" ht="15.75" x14ac:dyDescent="0.25">
      <c r="A128" s="1011" t="s">
        <v>759</v>
      </c>
      <c r="B128" s="68" t="s">
        <v>199</v>
      </c>
      <c r="C128" s="1012" t="s">
        <v>758</v>
      </c>
      <c r="D128" s="1003"/>
      <c r="E128" s="1003"/>
      <c r="F128" s="1004"/>
      <c r="G128" s="1005"/>
      <c r="H128" s="995"/>
      <c r="I128" s="995"/>
      <c r="J128" s="41"/>
      <c r="K128" s="42"/>
      <c r="L128" s="995"/>
      <c r="M128" s="995"/>
      <c r="N128" s="41"/>
      <c r="O128" s="42"/>
      <c r="P128" s="995"/>
      <c r="Q128" s="995">
        <v>28</v>
      </c>
      <c r="R128" s="41">
        <v>3</v>
      </c>
      <c r="S128" s="42" t="s">
        <v>87</v>
      </c>
      <c r="T128" s="995"/>
      <c r="U128" s="995"/>
      <c r="V128" s="41"/>
      <c r="W128" s="42"/>
      <c r="X128" s="995"/>
      <c r="Y128" s="995">
        <v>28</v>
      </c>
      <c r="Z128" s="41">
        <v>3</v>
      </c>
      <c r="AA128" s="42" t="s">
        <v>87</v>
      </c>
      <c r="AB128" s="995"/>
      <c r="AC128" s="995"/>
      <c r="AD128" s="41"/>
      <c r="AE128" s="42"/>
      <c r="AF128" s="1003"/>
      <c r="AG128" s="1003"/>
      <c r="AH128" s="1004"/>
      <c r="AI128" s="1005"/>
      <c r="AJ128" s="1006"/>
      <c r="AK128" s="1007"/>
      <c r="AL128" s="1008"/>
      <c r="AM128" s="1009"/>
      <c r="AN128" s="1223" t="s">
        <v>179</v>
      </c>
      <c r="AO128" s="1222" t="s">
        <v>347</v>
      </c>
    </row>
    <row r="129" spans="1:41" s="1225" customFormat="1" ht="15.75" x14ac:dyDescent="0.25">
      <c r="A129" s="1281" t="s">
        <v>780</v>
      </c>
      <c r="B129" s="68" t="s">
        <v>199</v>
      </c>
      <c r="C129" s="1282" t="s">
        <v>781</v>
      </c>
      <c r="D129" s="1003"/>
      <c r="E129" s="1003"/>
      <c r="F129" s="1004"/>
      <c r="G129" s="1005"/>
      <c r="H129" s="995"/>
      <c r="I129" s="995">
        <v>28</v>
      </c>
      <c r="J129" s="41">
        <v>3</v>
      </c>
      <c r="K129" s="42" t="s">
        <v>87</v>
      </c>
      <c r="L129" s="995"/>
      <c r="M129" s="995">
        <v>28</v>
      </c>
      <c r="N129" s="41">
        <v>3</v>
      </c>
      <c r="O129" s="42" t="s">
        <v>87</v>
      </c>
      <c r="P129" s="995"/>
      <c r="Q129" s="995">
        <v>28</v>
      </c>
      <c r="R129" s="41">
        <v>3</v>
      </c>
      <c r="S129" s="42" t="s">
        <v>87</v>
      </c>
      <c r="T129" s="995"/>
      <c r="U129" s="995">
        <v>28</v>
      </c>
      <c r="V129" s="41">
        <v>3</v>
      </c>
      <c r="W129" s="42" t="s">
        <v>87</v>
      </c>
      <c r="X129" s="995"/>
      <c r="Y129" s="995">
        <v>28</v>
      </c>
      <c r="Z129" s="41">
        <v>3</v>
      </c>
      <c r="AA129" s="42" t="s">
        <v>87</v>
      </c>
      <c r="AB129" s="995"/>
      <c r="AC129" s="995">
        <v>28</v>
      </c>
      <c r="AD129" s="41">
        <v>3</v>
      </c>
      <c r="AE129" s="42" t="s">
        <v>87</v>
      </c>
      <c r="AF129" s="1003"/>
      <c r="AG129" s="1003"/>
      <c r="AH129" s="1004"/>
      <c r="AI129" s="1005"/>
      <c r="AJ129" s="1006"/>
      <c r="AK129" s="1007"/>
      <c r="AL129" s="1008"/>
      <c r="AM129" s="1009"/>
      <c r="AN129" s="1278" t="s">
        <v>179</v>
      </c>
      <c r="AO129" s="1264" t="s">
        <v>347</v>
      </c>
    </row>
    <row r="130" spans="1:41" s="39" customFormat="1" ht="15.75" x14ac:dyDescent="0.25">
      <c r="A130" s="993" t="s">
        <v>229</v>
      </c>
      <c r="B130" s="68" t="s">
        <v>199</v>
      </c>
      <c r="C130" s="1000" t="s">
        <v>230</v>
      </c>
      <c r="D130" s="995"/>
      <c r="E130" s="995"/>
      <c r="F130" s="41"/>
      <c r="G130" s="42"/>
      <c r="H130" s="995">
        <v>14</v>
      </c>
      <c r="I130" s="995">
        <v>14</v>
      </c>
      <c r="J130" s="41">
        <v>3</v>
      </c>
      <c r="K130" s="42" t="s">
        <v>86</v>
      </c>
      <c r="L130" s="995">
        <v>14</v>
      </c>
      <c r="M130" s="995">
        <v>14</v>
      </c>
      <c r="N130" s="41">
        <v>3</v>
      </c>
      <c r="O130" s="42" t="s">
        <v>86</v>
      </c>
      <c r="P130" s="995">
        <v>14</v>
      </c>
      <c r="Q130" s="995">
        <v>14</v>
      </c>
      <c r="R130" s="41">
        <v>3</v>
      </c>
      <c r="S130" s="42" t="s">
        <v>86</v>
      </c>
      <c r="T130" s="995">
        <v>14</v>
      </c>
      <c r="U130" s="995">
        <v>14</v>
      </c>
      <c r="V130" s="41">
        <v>3</v>
      </c>
      <c r="W130" s="42" t="s">
        <v>86</v>
      </c>
      <c r="X130" s="995">
        <v>14</v>
      </c>
      <c r="Y130" s="995">
        <v>14</v>
      </c>
      <c r="Z130" s="41">
        <v>3</v>
      </c>
      <c r="AA130" s="42" t="s">
        <v>86</v>
      </c>
      <c r="AB130" s="995">
        <v>14</v>
      </c>
      <c r="AC130" s="995">
        <v>14</v>
      </c>
      <c r="AD130" s="41">
        <v>3</v>
      </c>
      <c r="AE130" s="42" t="s">
        <v>86</v>
      </c>
      <c r="AF130" s="995"/>
      <c r="AG130" s="995"/>
      <c r="AH130" s="41"/>
      <c r="AI130" s="42"/>
      <c r="AJ130" s="45"/>
      <c r="AK130" s="40"/>
      <c r="AL130" s="43"/>
      <c r="AM130" s="44"/>
      <c r="AN130" s="1228" t="s">
        <v>168</v>
      </c>
      <c r="AO130" s="1222" t="s">
        <v>159</v>
      </c>
    </row>
    <row r="131" spans="1:41" s="39" customFormat="1" ht="15.75" x14ac:dyDescent="0.25">
      <c r="A131" s="993" t="s">
        <v>231</v>
      </c>
      <c r="B131" s="68" t="s">
        <v>199</v>
      </c>
      <c r="C131" s="1000" t="s">
        <v>232</v>
      </c>
      <c r="D131" s="995"/>
      <c r="E131" s="995"/>
      <c r="F131" s="41"/>
      <c r="G131" s="42"/>
      <c r="H131" s="995">
        <v>12</v>
      </c>
      <c r="I131" s="995">
        <v>16</v>
      </c>
      <c r="J131" s="41">
        <v>3</v>
      </c>
      <c r="K131" s="42" t="s">
        <v>86</v>
      </c>
      <c r="L131" s="995">
        <v>12</v>
      </c>
      <c r="M131" s="995">
        <v>16</v>
      </c>
      <c r="N131" s="41">
        <v>3</v>
      </c>
      <c r="O131" s="42" t="s">
        <v>86</v>
      </c>
      <c r="P131" s="995">
        <v>12</v>
      </c>
      <c r="Q131" s="995">
        <v>16</v>
      </c>
      <c r="R131" s="41">
        <v>3</v>
      </c>
      <c r="S131" s="42" t="s">
        <v>86</v>
      </c>
      <c r="T131" s="995">
        <v>12</v>
      </c>
      <c r="U131" s="995">
        <v>16</v>
      </c>
      <c r="V131" s="41">
        <v>3</v>
      </c>
      <c r="W131" s="42" t="s">
        <v>86</v>
      </c>
      <c r="X131" s="995">
        <v>12</v>
      </c>
      <c r="Y131" s="995">
        <v>16</v>
      </c>
      <c r="Z131" s="41">
        <v>3</v>
      </c>
      <c r="AA131" s="42" t="s">
        <v>86</v>
      </c>
      <c r="AB131" s="995">
        <v>12</v>
      </c>
      <c r="AC131" s="995">
        <v>16</v>
      </c>
      <c r="AD131" s="41">
        <v>3</v>
      </c>
      <c r="AE131" s="42" t="s">
        <v>86</v>
      </c>
      <c r="AF131" s="995"/>
      <c r="AG131" s="995"/>
      <c r="AH131" s="41"/>
      <c r="AI131" s="42"/>
      <c r="AJ131" s="45"/>
      <c r="AK131" s="40"/>
      <c r="AL131" s="43"/>
      <c r="AM131" s="44"/>
      <c r="AN131" s="1228" t="s">
        <v>168</v>
      </c>
      <c r="AO131" s="1222" t="s">
        <v>196</v>
      </c>
    </row>
    <row r="132" spans="1:41" s="39" customFormat="1" ht="15.75" x14ac:dyDescent="0.25">
      <c r="A132" s="1279" t="s">
        <v>782</v>
      </c>
      <c r="B132" s="68" t="s">
        <v>199</v>
      </c>
      <c r="C132" s="1280" t="s">
        <v>783</v>
      </c>
      <c r="D132" s="995"/>
      <c r="E132" s="995"/>
      <c r="F132" s="41"/>
      <c r="G132" s="42"/>
      <c r="H132" s="995">
        <v>28</v>
      </c>
      <c r="I132" s="995"/>
      <c r="J132" s="41">
        <v>3</v>
      </c>
      <c r="K132" s="42" t="s">
        <v>1</v>
      </c>
      <c r="L132" s="995"/>
      <c r="M132" s="995"/>
      <c r="N132" s="41"/>
      <c r="O132" s="42"/>
      <c r="P132" s="995">
        <v>28</v>
      </c>
      <c r="Q132" s="995"/>
      <c r="R132" s="41">
        <v>3</v>
      </c>
      <c r="S132" s="42" t="s">
        <v>1</v>
      </c>
      <c r="T132" s="995"/>
      <c r="U132" s="995"/>
      <c r="V132" s="41"/>
      <c r="W132" s="42"/>
      <c r="X132" s="995">
        <v>28</v>
      </c>
      <c r="Y132" s="995"/>
      <c r="Z132" s="41">
        <v>3</v>
      </c>
      <c r="AA132" s="42" t="s">
        <v>1</v>
      </c>
      <c r="AB132" s="995"/>
      <c r="AC132" s="995"/>
      <c r="AD132" s="41"/>
      <c r="AE132" s="42"/>
      <c r="AF132" s="995"/>
      <c r="AG132" s="995"/>
      <c r="AH132" s="41"/>
      <c r="AI132" s="42"/>
      <c r="AJ132" s="45"/>
      <c r="AK132" s="40"/>
      <c r="AL132" s="43"/>
      <c r="AM132" s="44"/>
      <c r="AN132" s="1262" t="s">
        <v>773</v>
      </c>
      <c r="AO132" s="1222" t="s">
        <v>161</v>
      </c>
    </row>
    <row r="133" spans="1:41" s="39" customFormat="1" ht="15.75" x14ac:dyDescent="0.25">
      <c r="A133" s="1279" t="s">
        <v>233</v>
      </c>
      <c r="B133" s="114" t="s">
        <v>199</v>
      </c>
      <c r="C133" s="1280" t="s">
        <v>234</v>
      </c>
      <c r="D133" s="995"/>
      <c r="E133" s="995"/>
      <c r="F133" s="41"/>
      <c r="G133" s="42"/>
      <c r="H133" s="995"/>
      <c r="I133" s="995"/>
      <c r="J133" s="41"/>
      <c r="K133" s="42"/>
      <c r="L133" s="995"/>
      <c r="M133" s="995"/>
      <c r="N133" s="41"/>
      <c r="O133" s="42"/>
      <c r="P133" s="995"/>
      <c r="Q133" s="995"/>
      <c r="R133" s="41"/>
      <c r="S133" s="42"/>
      <c r="T133" s="995">
        <v>28</v>
      </c>
      <c r="U133" s="995"/>
      <c r="V133" s="41">
        <v>3</v>
      </c>
      <c r="W133" s="42" t="s">
        <v>74</v>
      </c>
      <c r="X133" s="995"/>
      <c r="Y133" s="995"/>
      <c r="Z133" s="41"/>
      <c r="AA133" s="42"/>
      <c r="AB133" s="995"/>
      <c r="AC133" s="995"/>
      <c r="AD133" s="41"/>
      <c r="AE133" s="42"/>
      <c r="AF133" s="995"/>
      <c r="AG133" s="995"/>
      <c r="AH133" s="41"/>
      <c r="AI133" s="42"/>
      <c r="AJ133" s="45"/>
      <c r="AK133" s="40"/>
      <c r="AL133" s="43"/>
      <c r="AM133" s="44"/>
      <c r="AN133" s="1262" t="s">
        <v>773</v>
      </c>
      <c r="AO133" s="1222" t="s">
        <v>171</v>
      </c>
    </row>
    <row r="134" spans="1:41" s="39" customFormat="1" ht="15.75" x14ac:dyDescent="0.25">
      <c r="A134" s="1279" t="s">
        <v>235</v>
      </c>
      <c r="B134" s="68" t="s">
        <v>199</v>
      </c>
      <c r="C134" s="1280" t="s">
        <v>236</v>
      </c>
      <c r="D134" s="995"/>
      <c r="E134" s="995"/>
      <c r="F134" s="41"/>
      <c r="G134" s="42"/>
      <c r="H134" s="995">
        <v>14</v>
      </c>
      <c r="I134" s="995">
        <v>14</v>
      </c>
      <c r="J134" s="41">
        <v>3</v>
      </c>
      <c r="K134" s="42" t="s">
        <v>1</v>
      </c>
      <c r="L134" s="995">
        <v>14</v>
      </c>
      <c r="M134" s="995">
        <v>14</v>
      </c>
      <c r="N134" s="41">
        <v>3</v>
      </c>
      <c r="O134" s="42" t="s">
        <v>1</v>
      </c>
      <c r="P134" s="995">
        <v>14</v>
      </c>
      <c r="Q134" s="995">
        <v>14</v>
      </c>
      <c r="R134" s="41">
        <v>3</v>
      </c>
      <c r="S134" s="42" t="s">
        <v>1</v>
      </c>
      <c r="T134" s="995">
        <v>14</v>
      </c>
      <c r="U134" s="995">
        <v>14</v>
      </c>
      <c r="V134" s="41">
        <v>3</v>
      </c>
      <c r="W134" s="42" t="s">
        <v>1</v>
      </c>
      <c r="X134" s="995">
        <v>14</v>
      </c>
      <c r="Y134" s="995">
        <v>14</v>
      </c>
      <c r="Z134" s="41">
        <v>3</v>
      </c>
      <c r="AA134" s="42" t="s">
        <v>1</v>
      </c>
      <c r="AB134" s="995">
        <v>14</v>
      </c>
      <c r="AC134" s="995">
        <v>14</v>
      </c>
      <c r="AD134" s="41">
        <v>3</v>
      </c>
      <c r="AE134" s="42" t="s">
        <v>1</v>
      </c>
      <c r="AF134" s="995"/>
      <c r="AG134" s="995"/>
      <c r="AH134" s="41"/>
      <c r="AI134" s="42"/>
      <c r="AJ134" s="45"/>
      <c r="AK134" s="40"/>
      <c r="AL134" s="43"/>
      <c r="AM134" s="44"/>
      <c r="AN134" s="1262" t="s">
        <v>773</v>
      </c>
      <c r="AO134" s="1222" t="s">
        <v>307</v>
      </c>
    </row>
    <row r="135" spans="1:41" s="51" customFormat="1" ht="15.75" x14ac:dyDescent="0.2">
      <c r="A135" s="993" t="s">
        <v>237</v>
      </c>
      <c r="B135" s="114" t="s">
        <v>199</v>
      </c>
      <c r="C135" s="1000" t="s">
        <v>238</v>
      </c>
      <c r="D135" s="1001"/>
      <c r="E135" s="1001"/>
      <c r="F135" s="47"/>
      <c r="G135" s="48"/>
      <c r="H135" s="1001">
        <v>14</v>
      </c>
      <c r="I135" s="1001">
        <v>14</v>
      </c>
      <c r="J135" s="47">
        <v>3</v>
      </c>
      <c r="K135" s="48" t="s">
        <v>1</v>
      </c>
      <c r="L135" s="1001">
        <v>14</v>
      </c>
      <c r="M135" s="1001">
        <v>14</v>
      </c>
      <c r="N135" s="47">
        <v>3</v>
      </c>
      <c r="O135" s="48" t="s">
        <v>1</v>
      </c>
      <c r="P135" s="1001">
        <v>14</v>
      </c>
      <c r="Q135" s="1001">
        <v>14</v>
      </c>
      <c r="R135" s="47">
        <v>3</v>
      </c>
      <c r="S135" s="48" t="s">
        <v>1</v>
      </c>
      <c r="T135" s="1001">
        <v>14</v>
      </c>
      <c r="U135" s="1001">
        <v>14</v>
      </c>
      <c r="V135" s="47">
        <v>3</v>
      </c>
      <c r="W135" s="48" t="s">
        <v>1</v>
      </c>
      <c r="X135" s="1001">
        <v>14</v>
      </c>
      <c r="Y135" s="1001">
        <v>14</v>
      </c>
      <c r="Z135" s="47">
        <v>3</v>
      </c>
      <c r="AA135" s="48" t="s">
        <v>1</v>
      </c>
      <c r="AB135" s="1001">
        <v>14</v>
      </c>
      <c r="AC135" s="1001">
        <v>14</v>
      </c>
      <c r="AD135" s="47">
        <v>3</v>
      </c>
      <c r="AE135" s="48" t="s">
        <v>1</v>
      </c>
      <c r="AF135" s="1001"/>
      <c r="AG135" s="1001"/>
      <c r="AH135" s="47"/>
      <c r="AI135" s="48"/>
      <c r="AJ135" s="49"/>
      <c r="AK135" s="46"/>
      <c r="AL135" s="50"/>
      <c r="AM135" s="44"/>
      <c r="AN135" s="1224" t="s">
        <v>190</v>
      </c>
      <c r="AO135" s="1222" t="s">
        <v>308</v>
      </c>
    </row>
    <row r="136" spans="1:41" s="51" customFormat="1" ht="15.75" x14ac:dyDescent="0.2">
      <c r="A136" s="993" t="s">
        <v>239</v>
      </c>
      <c r="B136" s="114" t="s">
        <v>199</v>
      </c>
      <c r="C136" s="1000" t="s">
        <v>240</v>
      </c>
      <c r="D136" s="1001"/>
      <c r="E136" s="1001"/>
      <c r="F136" s="47"/>
      <c r="G136" s="48"/>
      <c r="H136" s="1001"/>
      <c r="I136" s="1001"/>
      <c r="J136" s="47"/>
      <c r="K136" s="48"/>
      <c r="L136" s="1001"/>
      <c r="M136" s="1001"/>
      <c r="N136" s="47"/>
      <c r="O136" s="48"/>
      <c r="P136" s="1001"/>
      <c r="Q136" s="1001"/>
      <c r="R136" s="47"/>
      <c r="S136" s="48"/>
      <c r="T136" s="1001">
        <v>14</v>
      </c>
      <c r="U136" s="1001">
        <v>14</v>
      </c>
      <c r="V136" s="47">
        <v>3</v>
      </c>
      <c r="W136" s="48" t="s">
        <v>86</v>
      </c>
      <c r="X136" s="1001">
        <v>14</v>
      </c>
      <c r="Y136" s="1001">
        <v>14</v>
      </c>
      <c r="Z136" s="47">
        <v>3</v>
      </c>
      <c r="AA136" s="48" t="s">
        <v>86</v>
      </c>
      <c r="AB136" s="1001">
        <v>14</v>
      </c>
      <c r="AC136" s="1001">
        <v>14</v>
      </c>
      <c r="AD136" s="47">
        <v>3</v>
      </c>
      <c r="AE136" s="48" t="s">
        <v>86</v>
      </c>
      <c r="AF136" s="1001"/>
      <c r="AG136" s="1001"/>
      <c r="AH136" s="47"/>
      <c r="AI136" s="48"/>
      <c r="AJ136" s="49"/>
      <c r="AK136" s="46"/>
      <c r="AL136" s="50"/>
      <c r="AM136" s="44"/>
      <c r="AN136" s="1224" t="s">
        <v>190</v>
      </c>
      <c r="AO136" s="1222" t="s">
        <v>309</v>
      </c>
    </row>
    <row r="137" spans="1:41" s="39" customFormat="1" ht="15.75" x14ac:dyDescent="0.25">
      <c r="A137" s="993" t="s">
        <v>241</v>
      </c>
      <c r="B137" s="68" t="s">
        <v>199</v>
      </c>
      <c r="C137" s="1000" t="s">
        <v>242</v>
      </c>
      <c r="D137" s="995"/>
      <c r="E137" s="995"/>
      <c r="F137" s="41"/>
      <c r="G137" s="42"/>
      <c r="H137" s="995">
        <v>28</v>
      </c>
      <c r="I137" s="995"/>
      <c r="J137" s="41">
        <v>3</v>
      </c>
      <c r="K137" s="42" t="s">
        <v>74</v>
      </c>
      <c r="L137" s="995">
        <v>28</v>
      </c>
      <c r="M137" s="995"/>
      <c r="N137" s="41">
        <v>3</v>
      </c>
      <c r="O137" s="42" t="s">
        <v>74</v>
      </c>
      <c r="P137" s="995">
        <v>28</v>
      </c>
      <c r="Q137" s="995"/>
      <c r="R137" s="41">
        <v>3</v>
      </c>
      <c r="S137" s="42" t="s">
        <v>74</v>
      </c>
      <c r="T137" s="995">
        <v>28</v>
      </c>
      <c r="U137" s="995"/>
      <c r="V137" s="41">
        <v>3</v>
      </c>
      <c r="W137" s="42" t="s">
        <v>74</v>
      </c>
      <c r="X137" s="995">
        <v>28</v>
      </c>
      <c r="Y137" s="995"/>
      <c r="Z137" s="41">
        <v>3</v>
      </c>
      <c r="AA137" s="42" t="s">
        <v>74</v>
      </c>
      <c r="AB137" s="995">
        <v>28</v>
      </c>
      <c r="AC137" s="995"/>
      <c r="AD137" s="41">
        <v>3</v>
      </c>
      <c r="AE137" s="42" t="s">
        <v>74</v>
      </c>
      <c r="AF137" s="995"/>
      <c r="AG137" s="995"/>
      <c r="AH137" s="41"/>
      <c r="AI137" s="42"/>
      <c r="AJ137" s="45"/>
      <c r="AK137" s="40"/>
      <c r="AL137" s="43"/>
      <c r="AM137" s="44"/>
      <c r="AN137" s="1224" t="s">
        <v>190</v>
      </c>
      <c r="AO137" s="1222" t="s">
        <v>308</v>
      </c>
    </row>
    <row r="138" spans="1:41" s="39" customFormat="1" ht="15.75" x14ac:dyDescent="0.25">
      <c r="A138" s="993" t="s">
        <v>243</v>
      </c>
      <c r="B138" s="68" t="s">
        <v>199</v>
      </c>
      <c r="C138" s="1000" t="s">
        <v>244</v>
      </c>
      <c r="D138" s="995"/>
      <c r="E138" s="995"/>
      <c r="F138" s="41"/>
      <c r="G138" s="42"/>
      <c r="H138" s="995"/>
      <c r="I138" s="995"/>
      <c r="J138" s="41"/>
      <c r="K138" s="42"/>
      <c r="L138" s="995"/>
      <c r="M138" s="995"/>
      <c r="N138" s="41"/>
      <c r="O138" s="42"/>
      <c r="P138" s="995"/>
      <c r="Q138" s="995"/>
      <c r="R138" s="41"/>
      <c r="S138" s="42"/>
      <c r="T138" s="995"/>
      <c r="U138" s="995">
        <v>28</v>
      </c>
      <c r="V138" s="41">
        <v>3</v>
      </c>
      <c r="W138" s="42" t="s">
        <v>86</v>
      </c>
      <c r="X138" s="995"/>
      <c r="Y138" s="995">
        <v>28</v>
      </c>
      <c r="Z138" s="41">
        <v>3</v>
      </c>
      <c r="AA138" s="42" t="s">
        <v>86</v>
      </c>
      <c r="AB138" s="995"/>
      <c r="AC138" s="995">
        <v>28</v>
      </c>
      <c r="AD138" s="41">
        <v>3</v>
      </c>
      <c r="AE138" s="42" t="s">
        <v>86</v>
      </c>
      <c r="AF138" s="995"/>
      <c r="AG138" s="995"/>
      <c r="AH138" s="41"/>
      <c r="AI138" s="42"/>
      <c r="AJ138" s="45"/>
      <c r="AK138" s="40"/>
      <c r="AL138" s="43"/>
      <c r="AM138" s="44"/>
      <c r="AN138" s="1224" t="s">
        <v>190</v>
      </c>
      <c r="AO138" s="1222" t="s">
        <v>310</v>
      </c>
    </row>
    <row r="139" spans="1:41" s="39" customFormat="1" ht="15.75" x14ac:dyDescent="0.25">
      <c r="A139" s="993" t="s">
        <v>245</v>
      </c>
      <c r="B139" s="68" t="s">
        <v>199</v>
      </c>
      <c r="C139" s="1000" t="s">
        <v>246</v>
      </c>
      <c r="D139" s="995"/>
      <c r="E139" s="995"/>
      <c r="F139" s="41"/>
      <c r="G139" s="42"/>
      <c r="H139" s="995"/>
      <c r="I139" s="995"/>
      <c r="J139" s="41"/>
      <c r="K139" s="42"/>
      <c r="L139" s="995"/>
      <c r="M139" s="995"/>
      <c r="N139" s="41"/>
      <c r="O139" s="42"/>
      <c r="P139" s="995"/>
      <c r="Q139" s="995"/>
      <c r="R139" s="41"/>
      <c r="S139" s="42"/>
      <c r="T139" s="995"/>
      <c r="U139" s="995">
        <v>28</v>
      </c>
      <c r="V139" s="41">
        <v>3</v>
      </c>
      <c r="W139" s="42" t="s">
        <v>86</v>
      </c>
      <c r="X139" s="995"/>
      <c r="Y139" s="995">
        <v>28</v>
      </c>
      <c r="Z139" s="41">
        <v>3</v>
      </c>
      <c r="AA139" s="42" t="s">
        <v>86</v>
      </c>
      <c r="AB139" s="995"/>
      <c r="AC139" s="995">
        <v>28</v>
      </c>
      <c r="AD139" s="41">
        <v>3</v>
      </c>
      <c r="AE139" s="42" t="s">
        <v>86</v>
      </c>
      <c r="AF139" s="995"/>
      <c r="AG139" s="995"/>
      <c r="AH139" s="41"/>
      <c r="AI139" s="42"/>
      <c r="AJ139" s="45"/>
      <c r="AK139" s="40"/>
      <c r="AL139" s="43"/>
      <c r="AM139" s="44"/>
      <c r="AN139" s="1224" t="s">
        <v>190</v>
      </c>
      <c r="AO139" s="1222" t="s">
        <v>310</v>
      </c>
    </row>
    <row r="140" spans="1:41" s="39" customFormat="1" ht="15.75" x14ac:dyDescent="0.25">
      <c r="A140" s="993" t="s">
        <v>247</v>
      </c>
      <c r="B140" s="68" t="s">
        <v>199</v>
      </c>
      <c r="C140" s="1000" t="s">
        <v>248</v>
      </c>
      <c r="D140" s="995"/>
      <c r="E140" s="995"/>
      <c r="F140" s="41"/>
      <c r="G140" s="42"/>
      <c r="H140" s="995"/>
      <c r="I140" s="995"/>
      <c r="J140" s="41"/>
      <c r="K140" s="42"/>
      <c r="L140" s="995"/>
      <c r="M140" s="995"/>
      <c r="N140" s="41"/>
      <c r="O140" s="42"/>
      <c r="P140" s="995"/>
      <c r="Q140" s="995"/>
      <c r="R140" s="41"/>
      <c r="S140" s="42"/>
      <c r="T140" s="995">
        <v>14</v>
      </c>
      <c r="U140" s="995">
        <v>14</v>
      </c>
      <c r="V140" s="41">
        <v>3</v>
      </c>
      <c r="W140" s="42" t="s">
        <v>86</v>
      </c>
      <c r="X140" s="995">
        <v>14</v>
      </c>
      <c r="Y140" s="995">
        <v>14</v>
      </c>
      <c r="Z140" s="41">
        <v>3</v>
      </c>
      <c r="AA140" s="42" t="s">
        <v>86</v>
      </c>
      <c r="AB140" s="995">
        <v>14</v>
      </c>
      <c r="AC140" s="995">
        <v>14</v>
      </c>
      <c r="AD140" s="41">
        <v>3</v>
      </c>
      <c r="AE140" s="42" t="s">
        <v>86</v>
      </c>
      <c r="AF140" s="995"/>
      <c r="AG140" s="995"/>
      <c r="AH140" s="41"/>
      <c r="AI140" s="42"/>
      <c r="AJ140" s="45"/>
      <c r="AK140" s="40"/>
      <c r="AL140" s="43"/>
      <c r="AM140" s="44"/>
      <c r="AN140" s="1224" t="s">
        <v>190</v>
      </c>
      <c r="AO140" s="1222" t="s">
        <v>309</v>
      </c>
    </row>
    <row r="141" spans="1:41" s="39" customFormat="1" ht="15.75" x14ac:dyDescent="0.25">
      <c r="A141" s="1279" t="s">
        <v>249</v>
      </c>
      <c r="B141" s="68" t="s">
        <v>199</v>
      </c>
      <c r="C141" s="1280" t="s">
        <v>250</v>
      </c>
      <c r="D141" s="995"/>
      <c r="E141" s="995"/>
      <c r="F141" s="41"/>
      <c r="G141" s="42"/>
      <c r="H141" s="995"/>
      <c r="I141" s="995"/>
      <c r="J141" s="41"/>
      <c r="K141" s="42"/>
      <c r="L141" s="995"/>
      <c r="M141" s="995"/>
      <c r="N141" s="41"/>
      <c r="O141" s="42"/>
      <c r="P141" s="995"/>
      <c r="Q141" s="995"/>
      <c r="R141" s="41"/>
      <c r="S141" s="42"/>
      <c r="T141" s="995"/>
      <c r="U141" s="995"/>
      <c r="V141" s="41"/>
      <c r="W141" s="42"/>
      <c r="X141" s="995">
        <v>28</v>
      </c>
      <c r="Y141" s="995"/>
      <c r="Z141" s="41">
        <v>3</v>
      </c>
      <c r="AA141" s="42" t="s">
        <v>86</v>
      </c>
      <c r="AB141" s="995"/>
      <c r="AC141" s="995"/>
      <c r="AD141" s="41"/>
      <c r="AE141" s="42"/>
      <c r="AF141" s="995"/>
      <c r="AG141" s="995"/>
      <c r="AH141" s="41"/>
      <c r="AI141" s="42"/>
      <c r="AJ141" s="45"/>
      <c r="AK141" s="40"/>
      <c r="AL141" s="43"/>
      <c r="AM141" s="44"/>
      <c r="AN141" s="1263" t="s">
        <v>770</v>
      </c>
      <c r="AO141" s="1229" t="s">
        <v>311</v>
      </c>
    </row>
    <row r="142" spans="1:41" s="39" customFormat="1" ht="15.75" x14ac:dyDescent="0.25">
      <c r="A142" s="1279" t="s">
        <v>251</v>
      </c>
      <c r="B142" s="68" t="s">
        <v>199</v>
      </c>
      <c r="C142" s="1280" t="s">
        <v>252</v>
      </c>
      <c r="D142" s="995"/>
      <c r="E142" s="995"/>
      <c r="F142" s="41"/>
      <c r="G142" s="42"/>
      <c r="H142" s="995"/>
      <c r="I142" s="995"/>
      <c r="J142" s="41"/>
      <c r="K142" s="42"/>
      <c r="L142" s="995"/>
      <c r="M142" s="995"/>
      <c r="N142" s="41"/>
      <c r="O142" s="42"/>
      <c r="P142" s="995"/>
      <c r="Q142" s="995">
        <v>28</v>
      </c>
      <c r="R142" s="41">
        <v>3</v>
      </c>
      <c r="S142" s="42" t="s">
        <v>87</v>
      </c>
      <c r="T142" s="995"/>
      <c r="U142" s="995"/>
      <c r="V142" s="41"/>
      <c r="W142" s="42"/>
      <c r="X142" s="995"/>
      <c r="Y142" s="995"/>
      <c r="Z142" s="41"/>
      <c r="AA142" s="42"/>
      <c r="AB142" s="995"/>
      <c r="AC142" s="995"/>
      <c r="AD142" s="41"/>
      <c r="AE142" s="42"/>
      <c r="AF142" s="995"/>
      <c r="AG142" s="995"/>
      <c r="AH142" s="41"/>
      <c r="AI142" s="42"/>
      <c r="AJ142" s="45"/>
      <c r="AK142" s="40"/>
      <c r="AL142" s="43"/>
      <c r="AM142" s="44"/>
      <c r="AN142" s="1263" t="s">
        <v>770</v>
      </c>
      <c r="AO142" s="1222" t="s">
        <v>180</v>
      </c>
    </row>
    <row r="143" spans="1:41" s="39" customFormat="1" ht="15.75" x14ac:dyDescent="0.25">
      <c r="A143" s="1279" t="s">
        <v>253</v>
      </c>
      <c r="B143" s="68" t="s">
        <v>199</v>
      </c>
      <c r="C143" s="1280" t="s">
        <v>254</v>
      </c>
      <c r="D143" s="995"/>
      <c r="E143" s="995"/>
      <c r="F143" s="41"/>
      <c r="G143" s="42"/>
      <c r="H143" s="995"/>
      <c r="I143" s="995"/>
      <c r="J143" s="41"/>
      <c r="K143" s="42"/>
      <c r="L143" s="995"/>
      <c r="M143" s="995"/>
      <c r="N143" s="41"/>
      <c r="O143" s="42"/>
      <c r="P143" s="995"/>
      <c r="Q143" s="995"/>
      <c r="R143" s="41"/>
      <c r="S143" s="42"/>
      <c r="T143" s="995"/>
      <c r="U143" s="995">
        <v>28</v>
      </c>
      <c r="V143" s="41">
        <v>3</v>
      </c>
      <c r="W143" s="42" t="s">
        <v>87</v>
      </c>
      <c r="X143" s="995"/>
      <c r="Y143" s="995"/>
      <c r="Z143" s="41"/>
      <c r="AA143" s="42"/>
      <c r="AB143" s="995"/>
      <c r="AC143" s="995"/>
      <c r="AD143" s="41"/>
      <c r="AE143" s="42"/>
      <c r="AF143" s="995"/>
      <c r="AG143" s="995"/>
      <c r="AH143" s="41"/>
      <c r="AI143" s="42"/>
      <c r="AJ143" s="45"/>
      <c r="AK143" s="40"/>
      <c r="AL143" s="43"/>
      <c r="AM143" s="44"/>
      <c r="AN143" s="1263" t="s">
        <v>770</v>
      </c>
      <c r="AO143" s="1222" t="s">
        <v>180</v>
      </c>
    </row>
    <row r="144" spans="1:41" s="39" customFormat="1" ht="15.75" x14ac:dyDescent="0.25">
      <c r="A144" s="1279" t="s">
        <v>255</v>
      </c>
      <c r="B144" s="68" t="s">
        <v>199</v>
      </c>
      <c r="C144" s="1280" t="s">
        <v>256</v>
      </c>
      <c r="D144" s="995"/>
      <c r="E144" s="995"/>
      <c r="F144" s="41"/>
      <c r="G144" s="42"/>
      <c r="H144" s="995"/>
      <c r="I144" s="995"/>
      <c r="J144" s="41"/>
      <c r="K144" s="42"/>
      <c r="L144" s="995"/>
      <c r="M144" s="995"/>
      <c r="N144" s="41"/>
      <c r="O144" s="42"/>
      <c r="P144" s="995"/>
      <c r="Q144" s="995"/>
      <c r="R144" s="41"/>
      <c r="S144" s="42"/>
      <c r="T144" s="995"/>
      <c r="U144" s="995"/>
      <c r="V144" s="41"/>
      <c r="W144" s="42"/>
      <c r="X144" s="995"/>
      <c r="Y144" s="995">
        <v>28</v>
      </c>
      <c r="Z144" s="41">
        <v>3</v>
      </c>
      <c r="AA144" s="42" t="s">
        <v>87</v>
      </c>
      <c r="AB144" s="995"/>
      <c r="AC144" s="995"/>
      <c r="AD144" s="41"/>
      <c r="AE144" s="42"/>
      <c r="AF144" s="995"/>
      <c r="AG144" s="995"/>
      <c r="AH144" s="41"/>
      <c r="AI144" s="42"/>
      <c r="AJ144" s="45"/>
      <c r="AK144" s="40"/>
      <c r="AL144" s="43"/>
      <c r="AM144" s="44"/>
      <c r="AN144" s="1263" t="s">
        <v>770</v>
      </c>
      <c r="AO144" s="1222" t="s">
        <v>180</v>
      </c>
    </row>
    <row r="145" spans="1:41" s="39" customFormat="1" ht="15.75" x14ac:dyDescent="0.25">
      <c r="A145" s="1279" t="s">
        <v>257</v>
      </c>
      <c r="B145" s="68" t="s">
        <v>199</v>
      </c>
      <c r="C145" s="1280" t="s">
        <v>258</v>
      </c>
      <c r="D145" s="995"/>
      <c r="E145" s="995"/>
      <c r="F145" s="41"/>
      <c r="G145" s="42"/>
      <c r="H145" s="995"/>
      <c r="I145" s="995"/>
      <c r="J145" s="41"/>
      <c r="K145" s="42"/>
      <c r="L145" s="995"/>
      <c r="M145" s="995"/>
      <c r="N145" s="41"/>
      <c r="O145" s="42"/>
      <c r="P145" s="995"/>
      <c r="Q145" s="995"/>
      <c r="R145" s="41"/>
      <c r="S145" s="42"/>
      <c r="T145" s="995"/>
      <c r="U145" s="995"/>
      <c r="V145" s="41"/>
      <c r="W145" s="42"/>
      <c r="X145" s="995"/>
      <c r="Y145" s="995">
        <v>28</v>
      </c>
      <c r="Z145" s="41">
        <v>3</v>
      </c>
      <c r="AA145" s="42" t="s">
        <v>87</v>
      </c>
      <c r="AB145" s="995"/>
      <c r="AC145" s="995"/>
      <c r="AD145" s="41"/>
      <c r="AE145" s="42"/>
      <c r="AF145" s="995"/>
      <c r="AG145" s="995"/>
      <c r="AH145" s="41"/>
      <c r="AI145" s="42"/>
      <c r="AJ145" s="45"/>
      <c r="AK145" s="40"/>
      <c r="AL145" s="43"/>
      <c r="AM145" s="44"/>
      <c r="AN145" s="1263" t="s">
        <v>770</v>
      </c>
      <c r="AO145" s="1222" t="s">
        <v>181</v>
      </c>
    </row>
    <row r="146" spans="1:41" s="39" customFormat="1" ht="15.75" x14ac:dyDescent="0.25">
      <c r="A146" s="1279" t="s">
        <v>259</v>
      </c>
      <c r="B146" s="68" t="s">
        <v>199</v>
      </c>
      <c r="C146" s="1280" t="s">
        <v>260</v>
      </c>
      <c r="D146" s="995"/>
      <c r="E146" s="995"/>
      <c r="F146" s="41"/>
      <c r="G146" s="42"/>
      <c r="H146" s="995"/>
      <c r="I146" s="995"/>
      <c r="J146" s="41"/>
      <c r="K146" s="42"/>
      <c r="L146" s="995"/>
      <c r="M146" s="995"/>
      <c r="N146" s="41"/>
      <c r="O146" s="42"/>
      <c r="P146" s="995"/>
      <c r="Q146" s="995"/>
      <c r="R146" s="41"/>
      <c r="S146" s="42"/>
      <c r="T146" s="995"/>
      <c r="U146" s="995">
        <v>28</v>
      </c>
      <c r="V146" s="41">
        <v>3</v>
      </c>
      <c r="W146" s="42" t="s">
        <v>87</v>
      </c>
      <c r="X146" s="995"/>
      <c r="Y146" s="995">
        <v>28</v>
      </c>
      <c r="Z146" s="41">
        <v>3</v>
      </c>
      <c r="AA146" s="42" t="s">
        <v>87</v>
      </c>
      <c r="AB146" s="995"/>
      <c r="AC146" s="995">
        <v>28</v>
      </c>
      <c r="AD146" s="41">
        <v>3</v>
      </c>
      <c r="AE146" s="42" t="s">
        <v>87</v>
      </c>
      <c r="AF146" s="995"/>
      <c r="AG146" s="995"/>
      <c r="AH146" s="41"/>
      <c r="AI146" s="42"/>
      <c r="AJ146" s="45"/>
      <c r="AK146" s="40"/>
      <c r="AL146" s="43"/>
      <c r="AM146" s="44"/>
      <c r="AN146" s="1263" t="s">
        <v>774</v>
      </c>
      <c r="AO146" s="1222" t="s">
        <v>312</v>
      </c>
    </row>
    <row r="147" spans="1:41" s="39" customFormat="1" ht="15.75" customHeight="1" x14ac:dyDescent="0.25">
      <c r="A147" s="1279" t="s">
        <v>261</v>
      </c>
      <c r="B147" s="68" t="s">
        <v>199</v>
      </c>
      <c r="C147" s="1280" t="s">
        <v>262</v>
      </c>
      <c r="D147" s="995"/>
      <c r="E147" s="995"/>
      <c r="F147" s="41"/>
      <c r="G147" s="42"/>
      <c r="H147" s="995">
        <v>14</v>
      </c>
      <c r="I147" s="995">
        <v>14</v>
      </c>
      <c r="J147" s="41">
        <v>3</v>
      </c>
      <c r="K147" s="42" t="s">
        <v>87</v>
      </c>
      <c r="L147" s="995">
        <v>14</v>
      </c>
      <c r="M147" s="995">
        <v>14</v>
      </c>
      <c r="N147" s="41">
        <v>3</v>
      </c>
      <c r="O147" s="42" t="s">
        <v>87</v>
      </c>
      <c r="P147" s="995">
        <v>14</v>
      </c>
      <c r="Q147" s="995">
        <v>14</v>
      </c>
      <c r="R147" s="41">
        <v>3</v>
      </c>
      <c r="S147" s="42" t="s">
        <v>87</v>
      </c>
      <c r="T147" s="995">
        <v>14</v>
      </c>
      <c r="U147" s="995">
        <v>14</v>
      </c>
      <c r="V147" s="41">
        <v>3</v>
      </c>
      <c r="W147" s="42" t="s">
        <v>87</v>
      </c>
      <c r="X147" s="995">
        <v>14</v>
      </c>
      <c r="Y147" s="995">
        <v>14</v>
      </c>
      <c r="Z147" s="41">
        <v>3</v>
      </c>
      <c r="AA147" s="42" t="s">
        <v>87</v>
      </c>
      <c r="AB147" s="995">
        <v>14</v>
      </c>
      <c r="AC147" s="995">
        <v>14</v>
      </c>
      <c r="AD147" s="41">
        <v>3</v>
      </c>
      <c r="AE147" s="42" t="s">
        <v>87</v>
      </c>
      <c r="AF147" s="995"/>
      <c r="AG147" s="995"/>
      <c r="AH147" s="41"/>
      <c r="AI147" s="42"/>
      <c r="AJ147" s="45"/>
      <c r="AK147" s="40"/>
      <c r="AL147" s="43"/>
      <c r="AM147" s="44"/>
      <c r="AN147" s="1263" t="s">
        <v>774</v>
      </c>
      <c r="AO147" s="1222" t="s">
        <v>313</v>
      </c>
    </row>
    <row r="148" spans="1:41" s="39" customFormat="1" ht="15.75" customHeight="1" x14ac:dyDescent="0.25">
      <c r="A148" s="1279" t="s">
        <v>263</v>
      </c>
      <c r="B148" s="68" t="s">
        <v>199</v>
      </c>
      <c r="C148" s="1280" t="s">
        <v>264</v>
      </c>
      <c r="D148" s="1010"/>
      <c r="E148" s="1010"/>
      <c r="F148" s="53"/>
      <c r="G148" s="54"/>
      <c r="H148" s="1010"/>
      <c r="I148" s="1010"/>
      <c r="J148" s="53"/>
      <c r="K148" s="54"/>
      <c r="L148" s="1010"/>
      <c r="M148" s="1010"/>
      <c r="N148" s="53"/>
      <c r="O148" s="54"/>
      <c r="P148" s="1010"/>
      <c r="Q148" s="1010"/>
      <c r="R148" s="53"/>
      <c r="S148" s="54"/>
      <c r="T148" s="1010"/>
      <c r="U148" s="1010">
        <v>28</v>
      </c>
      <c r="V148" s="53">
        <v>3</v>
      </c>
      <c r="W148" s="54" t="s">
        <v>87</v>
      </c>
      <c r="X148" s="1010"/>
      <c r="Y148" s="1010">
        <v>28</v>
      </c>
      <c r="Z148" s="53">
        <v>3</v>
      </c>
      <c r="AA148" s="54" t="s">
        <v>87</v>
      </c>
      <c r="AB148" s="1010"/>
      <c r="AC148" s="1010">
        <v>28</v>
      </c>
      <c r="AD148" s="53">
        <v>3</v>
      </c>
      <c r="AE148" s="54" t="s">
        <v>87</v>
      </c>
      <c r="AF148" s="1010"/>
      <c r="AG148" s="1010"/>
      <c r="AH148" s="53"/>
      <c r="AI148" s="54"/>
      <c r="AJ148" s="52"/>
      <c r="AK148" s="52"/>
      <c r="AL148" s="55"/>
      <c r="AM148" s="56"/>
      <c r="AN148" s="1263" t="s">
        <v>774</v>
      </c>
      <c r="AO148" s="1222" t="s">
        <v>312</v>
      </c>
    </row>
    <row r="149" spans="1:41" s="39" customFormat="1" ht="15.75" customHeight="1" x14ac:dyDescent="0.25">
      <c r="A149" s="1281" t="s">
        <v>344</v>
      </c>
      <c r="B149" s="114" t="s">
        <v>199</v>
      </c>
      <c r="C149" s="1282" t="s">
        <v>554</v>
      </c>
      <c r="D149" s="1010"/>
      <c r="E149" s="1010"/>
      <c r="F149" s="53"/>
      <c r="G149" s="54"/>
      <c r="H149" s="1010">
        <v>4</v>
      </c>
      <c r="I149" s="1010">
        <v>24</v>
      </c>
      <c r="J149" s="53">
        <v>3</v>
      </c>
      <c r="K149" s="54" t="s">
        <v>87</v>
      </c>
      <c r="L149" s="1010"/>
      <c r="M149" s="1010"/>
      <c r="N149" s="53"/>
      <c r="O149" s="54"/>
      <c r="P149" s="1010">
        <v>4</v>
      </c>
      <c r="Q149" s="1010">
        <v>24</v>
      </c>
      <c r="R149" s="53">
        <v>3</v>
      </c>
      <c r="S149" s="54" t="s">
        <v>87</v>
      </c>
      <c r="T149" s="1010"/>
      <c r="U149" s="1010"/>
      <c r="V149" s="53"/>
      <c r="W149" s="54"/>
      <c r="X149" s="1010">
        <v>4</v>
      </c>
      <c r="Y149" s="1010">
        <v>24</v>
      </c>
      <c r="Z149" s="53">
        <v>3</v>
      </c>
      <c r="AA149" s="54" t="s">
        <v>87</v>
      </c>
      <c r="AB149" s="1010"/>
      <c r="AC149" s="1010"/>
      <c r="AD149" s="53"/>
      <c r="AE149" s="54"/>
      <c r="AF149" s="1010"/>
      <c r="AG149" s="1010"/>
      <c r="AH149" s="53"/>
      <c r="AI149" s="54"/>
      <c r="AJ149" s="52"/>
      <c r="AK149" s="52"/>
      <c r="AL149" s="55"/>
      <c r="AM149" s="56"/>
      <c r="AN149" s="1263" t="s">
        <v>774</v>
      </c>
      <c r="AO149" s="1222" t="s">
        <v>348</v>
      </c>
    </row>
    <row r="150" spans="1:41" s="39" customFormat="1" ht="15.75" customHeight="1" x14ac:dyDescent="0.25">
      <c r="A150" s="993" t="s">
        <v>265</v>
      </c>
      <c r="B150" s="68" t="s">
        <v>199</v>
      </c>
      <c r="C150" s="1000" t="s">
        <v>266</v>
      </c>
      <c r="D150" s="1010"/>
      <c r="E150" s="1010"/>
      <c r="F150" s="53"/>
      <c r="G150" s="54"/>
      <c r="H150" s="1010">
        <v>14</v>
      </c>
      <c r="I150" s="1010">
        <v>14</v>
      </c>
      <c r="J150" s="53">
        <v>3</v>
      </c>
      <c r="K150" s="54" t="s">
        <v>74</v>
      </c>
      <c r="L150" s="1010">
        <v>14</v>
      </c>
      <c r="M150" s="1010">
        <v>14</v>
      </c>
      <c r="N150" s="53">
        <v>3</v>
      </c>
      <c r="O150" s="54" t="s">
        <v>74</v>
      </c>
      <c r="P150" s="1010">
        <v>14</v>
      </c>
      <c r="Q150" s="1010">
        <v>14</v>
      </c>
      <c r="R150" s="53">
        <v>3</v>
      </c>
      <c r="S150" s="54" t="s">
        <v>74</v>
      </c>
      <c r="T150" s="1010"/>
      <c r="U150" s="1010"/>
      <c r="V150" s="53"/>
      <c r="W150" s="54"/>
      <c r="X150" s="1010"/>
      <c r="Y150" s="1010"/>
      <c r="Z150" s="53"/>
      <c r="AA150" s="54"/>
      <c r="AB150" s="1010"/>
      <c r="AC150" s="1010"/>
      <c r="AD150" s="53"/>
      <c r="AE150" s="54"/>
      <c r="AF150" s="1010"/>
      <c r="AG150" s="1010"/>
      <c r="AH150" s="53"/>
      <c r="AI150" s="54"/>
      <c r="AJ150" s="52"/>
      <c r="AK150" s="52"/>
      <c r="AL150" s="55"/>
      <c r="AM150" s="56"/>
      <c r="AN150" s="1230" t="s">
        <v>162</v>
      </c>
      <c r="AO150" s="1231" t="s">
        <v>687</v>
      </c>
    </row>
    <row r="151" spans="1:41" s="39" customFormat="1" ht="15.75" customHeight="1" x14ac:dyDescent="0.25">
      <c r="A151" s="1279" t="s">
        <v>267</v>
      </c>
      <c r="B151" s="68" t="s">
        <v>199</v>
      </c>
      <c r="C151" s="1280" t="s">
        <v>268</v>
      </c>
      <c r="D151" s="1010"/>
      <c r="E151" s="1010"/>
      <c r="F151" s="53"/>
      <c r="G151" s="54"/>
      <c r="H151" s="1010"/>
      <c r="I151" s="1010"/>
      <c r="J151" s="53"/>
      <c r="K151" s="54"/>
      <c r="L151" s="1010"/>
      <c r="M151" s="1010"/>
      <c r="N151" s="53"/>
      <c r="O151" s="54"/>
      <c r="P151" s="1010"/>
      <c r="Q151" s="1010"/>
      <c r="R151" s="53"/>
      <c r="S151" s="54"/>
      <c r="T151" s="1010"/>
      <c r="U151" s="1010"/>
      <c r="V151" s="53"/>
      <c r="W151" s="54"/>
      <c r="X151" s="1010"/>
      <c r="Y151" s="1010"/>
      <c r="Z151" s="53"/>
      <c r="AA151" s="54"/>
      <c r="AB151" s="1010"/>
      <c r="AC151" s="1010">
        <v>28</v>
      </c>
      <c r="AD151" s="53">
        <v>3</v>
      </c>
      <c r="AE151" s="54" t="s">
        <v>87</v>
      </c>
      <c r="AF151" s="1010"/>
      <c r="AG151" s="1010"/>
      <c r="AH151" s="53"/>
      <c r="AI151" s="54"/>
      <c r="AJ151" s="52"/>
      <c r="AK151" s="52"/>
      <c r="AL151" s="55"/>
      <c r="AM151" s="56"/>
      <c r="AN151" s="1263" t="s">
        <v>775</v>
      </c>
      <c r="AO151" s="1264" t="s">
        <v>776</v>
      </c>
    </row>
    <row r="152" spans="1:41" s="1232" customFormat="1" ht="15.75" x14ac:dyDescent="0.25">
      <c r="A152" s="993" t="s">
        <v>269</v>
      </c>
      <c r="B152" s="68" t="s">
        <v>199</v>
      </c>
      <c r="C152" s="1000" t="s">
        <v>270</v>
      </c>
      <c r="D152" s="1013"/>
      <c r="E152" s="1013"/>
      <c r="F152" s="1014"/>
      <c r="G152" s="1015"/>
      <c r="H152" s="1013"/>
      <c r="I152" s="1013"/>
      <c r="J152" s="1014"/>
      <c r="K152" s="1015"/>
      <c r="L152" s="1013"/>
      <c r="M152" s="1013"/>
      <c r="N152" s="1014"/>
      <c r="O152" s="1015"/>
      <c r="P152" s="1013"/>
      <c r="Q152" s="1013"/>
      <c r="R152" s="1014"/>
      <c r="S152" s="1015"/>
      <c r="T152" s="1013"/>
      <c r="U152" s="1010">
        <v>28</v>
      </c>
      <c r="V152" s="53">
        <v>3</v>
      </c>
      <c r="W152" s="54" t="s">
        <v>87</v>
      </c>
      <c r="X152" s="1013"/>
      <c r="Y152" s="1013"/>
      <c r="Z152" s="1014"/>
      <c r="AA152" s="1015"/>
      <c r="AB152" s="1013"/>
      <c r="AC152" s="1013"/>
      <c r="AD152" s="1014"/>
      <c r="AE152" s="1015"/>
      <c r="AF152" s="1013"/>
      <c r="AG152" s="1013"/>
      <c r="AH152" s="1014"/>
      <c r="AI152" s="1015"/>
      <c r="AJ152" s="1016"/>
      <c r="AK152" s="1016"/>
      <c r="AL152" s="1017"/>
      <c r="AM152" s="1018"/>
      <c r="AN152" s="1224" t="s">
        <v>198</v>
      </c>
      <c r="AO152" s="1222" t="s">
        <v>688</v>
      </c>
    </row>
    <row r="153" spans="1:41" customFormat="1" ht="15.75" x14ac:dyDescent="0.25">
      <c r="A153" s="993" t="s">
        <v>271</v>
      </c>
      <c r="B153" s="68" t="s">
        <v>199</v>
      </c>
      <c r="C153" s="1000" t="s">
        <v>272</v>
      </c>
      <c r="D153" s="1010"/>
      <c r="E153" s="1010"/>
      <c r="F153" s="53"/>
      <c r="G153" s="54"/>
      <c r="H153" s="1010">
        <v>14</v>
      </c>
      <c r="I153" s="1010">
        <v>14</v>
      </c>
      <c r="J153" s="53">
        <v>3</v>
      </c>
      <c r="K153" s="54" t="s">
        <v>74</v>
      </c>
      <c r="L153" s="1010"/>
      <c r="M153" s="1010"/>
      <c r="N153" s="53"/>
      <c r="O153" s="54"/>
      <c r="P153" s="1010">
        <v>14</v>
      </c>
      <c r="Q153" s="1010">
        <v>14</v>
      </c>
      <c r="R153" s="53">
        <v>3</v>
      </c>
      <c r="S153" s="54" t="s">
        <v>74</v>
      </c>
      <c r="T153" s="1010"/>
      <c r="U153" s="1010"/>
      <c r="V153" s="53"/>
      <c r="W153" s="54"/>
      <c r="X153" s="1010">
        <v>14</v>
      </c>
      <c r="Y153" s="1010">
        <v>14</v>
      </c>
      <c r="Z153" s="53">
        <v>3</v>
      </c>
      <c r="AA153" s="54" t="s">
        <v>74</v>
      </c>
      <c r="AB153" s="1010"/>
      <c r="AC153" s="1010"/>
      <c r="AD153" s="53"/>
      <c r="AE153" s="54"/>
      <c r="AF153" s="1010"/>
      <c r="AG153" s="1010"/>
      <c r="AH153" s="53"/>
      <c r="AI153" s="54"/>
      <c r="AJ153" s="52"/>
      <c r="AK153" s="52"/>
      <c r="AL153" s="55"/>
      <c r="AM153" s="56"/>
      <c r="AN153" s="1224" t="s">
        <v>314</v>
      </c>
      <c r="AO153" s="1222" t="s">
        <v>164</v>
      </c>
    </row>
    <row r="154" spans="1:41" customFormat="1" ht="15.75" x14ac:dyDescent="0.25">
      <c r="A154" s="993" t="s">
        <v>273</v>
      </c>
      <c r="B154" s="68" t="s">
        <v>199</v>
      </c>
      <c r="C154" s="1000" t="s">
        <v>274</v>
      </c>
      <c r="D154" s="1010"/>
      <c r="E154" s="1010"/>
      <c r="F154" s="53"/>
      <c r="G154" s="54"/>
      <c r="H154" s="1010"/>
      <c r="I154" s="1010"/>
      <c r="J154" s="53"/>
      <c r="K154" s="54"/>
      <c r="L154" s="1010">
        <v>14</v>
      </c>
      <c r="M154" s="1010">
        <v>14</v>
      </c>
      <c r="N154" s="53">
        <v>3</v>
      </c>
      <c r="O154" s="54" t="s">
        <v>1</v>
      </c>
      <c r="P154" s="1010">
        <v>14</v>
      </c>
      <c r="Q154" s="1010">
        <v>14</v>
      </c>
      <c r="R154" s="53">
        <v>3</v>
      </c>
      <c r="S154" s="54" t="s">
        <v>1</v>
      </c>
      <c r="T154" s="1010">
        <v>14</v>
      </c>
      <c r="U154" s="1010">
        <v>14</v>
      </c>
      <c r="V154" s="53">
        <v>3</v>
      </c>
      <c r="W154" s="54" t="s">
        <v>1</v>
      </c>
      <c r="X154" s="1010">
        <v>14</v>
      </c>
      <c r="Y154" s="1010">
        <v>14</v>
      </c>
      <c r="Z154" s="53">
        <v>3</v>
      </c>
      <c r="AA154" s="54" t="s">
        <v>1</v>
      </c>
      <c r="AB154" s="1010">
        <v>14</v>
      </c>
      <c r="AC154" s="1010">
        <v>14</v>
      </c>
      <c r="AD154" s="53">
        <v>3</v>
      </c>
      <c r="AE154" s="54" t="s">
        <v>1</v>
      </c>
      <c r="AF154" s="1010"/>
      <c r="AG154" s="1010"/>
      <c r="AH154" s="53"/>
      <c r="AI154" s="54"/>
      <c r="AJ154" s="52"/>
      <c r="AK154" s="52"/>
      <c r="AL154" s="55"/>
      <c r="AM154" s="56"/>
      <c r="AN154" s="1224" t="s">
        <v>314</v>
      </c>
      <c r="AO154" s="1222" t="s">
        <v>557</v>
      </c>
    </row>
    <row r="155" spans="1:41" customFormat="1" ht="15.75" x14ac:dyDescent="0.25">
      <c r="A155" s="993" t="s">
        <v>555</v>
      </c>
      <c r="B155" s="68" t="s">
        <v>199</v>
      </c>
      <c r="C155" s="1000" t="s">
        <v>556</v>
      </c>
      <c r="D155" s="1019"/>
      <c r="E155" s="1010"/>
      <c r="F155" s="53"/>
      <c r="G155" s="54"/>
      <c r="H155" s="1010"/>
      <c r="I155" s="1010"/>
      <c r="J155" s="53"/>
      <c r="K155" s="54"/>
      <c r="L155" s="1010">
        <v>14</v>
      </c>
      <c r="M155" s="1010">
        <v>14</v>
      </c>
      <c r="N155" s="53">
        <v>3</v>
      </c>
      <c r="O155" s="54" t="s">
        <v>86</v>
      </c>
      <c r="P155" s="1010"/>
      <c r="Q155" s="1010"/>
      <c r="R155" s="53"/>
      <c r="S155" s="54"/>
      <c r="T155" s="1010">
        <v>14</v>
      </c>
      <c r="U155" s="1010">
        <v>14</v>
      </c>
      <c r="V155" s="53">
        <v>3</v>
      </c>
      <c r="W155" s="54" t="s">
        <v>86</v>
      </c>
      <c r="X155" s="1010"/>
      <c r="Y155" s="1010"/>
      <c r="Z155" s="53"/>
      <c r="AA155" s="54"/>
      <c r="AB155" s="1010">
        <v>14</v>
      </c>
      <c r="AC155" s="1010">
        <v>14</v>
      </c>
      <c r="AD155" s="53">
        <v>3</v>
      </c>
      <c r="AE155" s="54" t="s">
        <v>86</v>
      </c>
      <c r="AF155" s="1010"/>
      <c r="AG155" s="1010"/>
      <c r="AH155" s="53"/>
      <c r="AI155" s="54"/>
      <c r="AJ155" s="52"/>
      <c r="AK155" s="52"/>
      <c r="AL155" s="55"/>
      <c r="AM155" s="56"/>
      <c r="AN155" s="1224" t="s">
        <v>314</v>
      </c>
      <c r="AO155" s="1222" t="s">
        <v>557</v>
      </c>
    </row>
    <row r="156" spans="1:41" customFormat="1" ht="15.75" x14ac:dyDescent="0.25">
      <c r="A156" s="993" t="s">
        <v>275</v>
      </c>
      <c r="B156" s="68" t="s">
        <v>199</v>
      </c>
      <c r="C156" s="1000" t="s">
        <v>276</v>
      </c>
      <c r="D156" s="1010"/>
      <c r="E156" s="1010"/>
      <c r="F156" s="53"/>
      <c r="G156" s="54"/>
      <c r="H156" s="1010">
        <v>20</v>
      </c>
      <c r="I156" s="1010">
        <v>8</v>
      </c>
      <c r="J156" s="53">
        <v>3</v>
      </c>
      <c r="K156" s="54" t="s">
        <v>74</v>
      </c>
      <c r="L156" s="1010"/>
      <c r="M156" s="1010"/>
      <c r="N156" s="53"/>
      <c r="O156" s="54"/>
      <c r="P156" s="1010">
        <v>20</v>
      </c>
      <c r="Q156" s="1010">
        <v>8</v>
      </c>
      <c r="R156" s="53">
        <v>3</v>
      </c>
      <c r="S156" s="54" t="s">
        <v>74</v>
      </c>
      <c r="T156" s="1010"/>
      <c r="U156" s="1010"/>
      <c r="V156" s="53"/>
      <c r="W156" s="54"/>
      <c r="X156" s="1010">
        <v>20</v>
      </c>
      <c r="Y156" s="1010">
        <v>8</v>
      </c>
      <c r="Z156" s="53">
        <v>3</v>
      </c>
      <c r="AA156" s="54" t="s">
        <v>74</v>
      </c>
      <c r="AB156" s="1010"/>
      <c r="AC156" s="1010"/>
      <c r="AD156" s="53"/>
      <c r="AE156" s="54"/>
      <c r="AF156" s="1010"/>
      <c r="AG156" s="1010"/>
      <c r="AH156" s="53"/>
      <c r="AI156" s="54"/>
      <c r="AJ156" s="52"/>
      <c r="AK156" s="52"/>
      <c r="AL156" s="55"/>
      <c r="AM156" s="56"/>
      <c r="AN156" s="1224" t="s">
        <v>150</v>
      </c>
      <c r="AO156" s="1222" t="s">
        <v>315</v>
      </c>
    </row>
    <row r="157" spans="1:41" customFormat="1" ht="15.75" x14ac:dyDescent="0.25">
      <c r="A157" s="993" t="s">
        <v>277</v>
      </c>
      <c r="B157" s="68" t="s">
        <v>199</v>
      </c>
      <c r="C157" s="1000" t="s">
        <v>278</v>
      </c>
      <c r="D157" s="1010"/>
      <c r="E157" s="1010"/>
      <c r="F157" s="53"/>
      <c r="G157" s="54"/>
      <c r="H157" s="1010"/>
      <c r="I157" s="1010"/>
      <c r="J157" s="53"/>
      <c r="K157" s="54"/>
      <c r="L157" s="1010"/>
      <c r="M157" s="1010"/>
      <c r="N157" s="53"/>
      <c r="O157" s="54"/>
      <c r="P157" s="1010"/>
      <c r="Q157" s="1010"/>
      <c r="R157" s="53"/>
      <c r="S157" s="54"/>
      <c r="T157" s="1010">
        <v>8</v>
      </c>
      <c r="U157" s="1010">
        <v>20</v>
      </c>
      <c r="V157" s="53">
        <v>3</v>
      </c>
      <c r="W157" s="54" t="s">
        <v>74</v>
      </c>
      <c r="X157" s="1010">
        <v>8</v>
      </c>
      <c r="Y157" s="1010">
        <v>20</v>
      </c>
      <c r="Z157" s="53">
        <v>3</v>
      </c>
      <c r="AA157" s="54" t="s">
        <v>74</v>
      </c>
      <c r="AB157" s="1010">
        <v>8</v>
      </c>
      <c r="AC157" s="1010">
        <v>20</v>
      </c>
      <c r="AD157" s="53">
        <v>3</v>
      </c>
      <c r="AE157" s="54" t="s">
        <v>74</v>
      </c>
      <c r="AF157" s="1010"/>
      <c r="AG157" s="1010"/>
      <c r="AH157" s="53"/>
      <c r="AI157" s="54"/>
      <c r="AJ157" s="52"/>
      <c r="AK157" s="52"/>
      <c r="AL157" s="55"/>
      <c r="AM157" s="56"/>
      <c r="AN157" s="1224" t="s">
        <v>150</v>
      </c>
      <c r="AO157" s="1222" t="s">
        <v>316</v>
      </c>
    </row>
    <row r="158" spans="1:41" ht="15.75" x14ac:dyDescent="0.25">
      <c r="A158" s="1279" t="s">
        <v>279</v>
      </c>
      <c r="B158" s="68" t="s">
        <v>199</v>
      </c>
      <c r="C158" s="1280" t="s">
        <v>280</v>
      </c>
      <c r="D158" s="1010"/>
      <c r="E158" s="1010"/>
      <c r="F158" s="53"/>
      <c r="G158" s="54"/>
      <c r="H158" s="1010"/>
      <c r="I158" s="1010"/>
      <c r="J158" s="53"/>
      <c r="K158" s="54"/>
      <c r="L158" s="1010"/>
      <c r="M158" s="1010"/>
      <c r="N158" s="53"/>
      <c r="O158" s="54"/>
      <c r="P158" s="1010"/>
      <c r="Q158" s="1010"/>
      <c r="R158" s="53"/>
      <c r="S158" s="54"/>
      <c r="T158" s="1010">
        <v>14</v>
      </c>
      <c r="U158" s="1010">
        <v>14</v>
      </c>
      <c r="V158" s="53">
        <v>3</v>
      </c>
      <c r="W158" s="54" t="s">
        <v>86</v>
      </c>
      <c r="X158" s="1010">
        <v>14</v>
      </c>
      <c r="Y158" s="1010">
        <v>14</v>
      </c>
      <c r="Z158" s="53">
        <v>3</v>
      </c>
      <c r="AA158" s="54" t="s">
        <v>86</v>
      </c>
      <c r="AB158" s="1010">
        <v>14</v>
      </c>
      <c r="AC158" s="1010">
        <v>14</v>
      </c>
      <c r="AD158" s="53">
        <v>3</v>
      </c>
      <c r="AE158" s="54" t="s">
        <v>86</v>
      </c>
      <c r="AF158" s="1010"/>
      <c r="AG158" s="1010"/>
      <c r="AH158" s="53"/>
      <c r="AI158" s="54"/>
      <c r="AJ158" s="52"/>
      <c r="AK158" s="52"/>
      <c r="AL158" s="55"/>
      <c r="AM158" s="56"/>
      <c r="AN158" s="1224" t="s">
        <v>173</v>
      </c>
      <c r="AO158" s="1264" t="s">
        <v>761</v>
      </c>
    </row>
    <row r="159" spans="1:41" customFormat="1" ht="15.75" x14ac:dyDescent="0.25">
      <c r="A159" s="993" t="s">
        <v>281</v>
      </c>
      <c r="B159" s="114" t="s">
        <v>199</v>
      </c>
      <c r="C159" s="1000" t="s">
        <v>282</v>
      </c>
      <c r="D159" s="1010"/>
      <c r="E159" s="1010"/>
      <c r="F159" s="53"/>
      <c r="G159" s="54"/>
      <c r="H159" s="1010"/>
      <c r="I159" s="1010"/>
      <c r="J159" s="53"/>
      <c r="K159" s="54"/>
      <c r="L159" s="1010"/>
      <c r="M159" s="1010"/>
      <c r="N159" s="53"/>
      <c r="O159" s="54"/>
      <c r="P159" s="1010"/>
      <c r="Q159" s="1010"/>
      <c r="R159" s="53"/>
      <c r="S159" s="54"/>
      <c r="T159" s="1010"/>
      <c r="U159" s="1010"/>
      <c r="V159" s="53"/>
      <c r="W159" s="54"/>
      <c r="X159" s="1010">
        <v>28</v>
      </c>
      <c r="Y159" s="1010"/>
      <c r="Z159" s="53">
        <v>3</v>
      </c>
      <c r="AA159" s="54" t="s">
        <v>86</v>
      </c>
      <c r="AB159" s="1010">
        <v>28</v>
      </c>
      <c r="AC159" s="1010"/>
      <c r="AD159" s="53">
        <v>3</v>
      </c>
      <c r="AE159" s="54" t="s">
        <v>86</v>
      </c>
      <c r="AF159" s="1010"/>
      <c r="AG159" s="1010"/>
      <c r="AH159" s="53"/>
      <c r="AI159" s="54"/>
      <c r="AJ159" s="52"/>
      <c r="AK159" s="52"/>
      <c r="AL159" s="55"/>
      <c r="AM159" s="56"/>
      <c r="AN159" s="1224" t="s">
        <v>173</v>
      </c>
      <c r="AO159" s="1222" t="s">
        <v>339</v>
      </c>
    </row>
    <row r="160" spans="1:41" customFormat="1" ht="15.75" x14ac:dyDescent="0.25">
      <c r="A160" s="993" t="s">
        <v>283</v>
      </c>
      <c r="B160" s="114" t="s">
        <v>199</v>
      </c>
      <c r="C160" s="1000" t="s">
        <v>284</v>
      </c>
      <c r="D160" s="1010"/>
      <c r="E160" s="1010"/>
      <c r="F160" s="53"/>
      <c r="G160" s="54"/>
      <c r="H160" s="1010"/>
      <c r="I160" s="1010"/>
      <c r="J160" s="53"/>
      <c r="K160" s="54"/>
      <c r="L160" s="1010"/>
      <c r="M160" s="1010"/>
      <c r="N160" s="53"/>
      <c r="O160" s="54"/>
      <c r="P160" s="1010"/>
      <c r="Q160" s="1010"/>
      <c r="R160" s="53"/>
      <c r="S160" s="54"/>
      <c r="T160" s="1010">
        <v>14</v>
      </c>
      <c r="U160" s="1010">
        <v>14</v>
      </c>
      <c r="V160" s="53">
        <v>3</v>
      </c>
      <c r="W160" s="54" t="s">
        <v>86</v>
      </c>
      <c r="X160" s="1010">
        <v>14</v>
      </c>
      <c r="Y160" s="1010">
        <v>14</v>
      </c>
      <c r="Z160" s="53">
        <v>3</v>
      </c>
      <c r="AA160" s="54" t="s">
        <v>86</v>
      </c>
      <c r="AB160" s="1010">
        <v>14</v>
      </c>
      <c r="AC160" s="1010">
        <v>14</v>
      </c>
      <c r="AD160" s="53">
        <v>3</v>
      </c>
      <c r="AE160" s="54" t="s">
        <v>86</v>
      </c>
      <c r="AF160" s="1010"/>
      <c r="AG160" s="1010"/>
      <c r="AH160" s="53"/>
      <c r="AI160" s="54"/>
      <c r="AJ160" s="52"/>
      <c r="AK160" s="52"/>
      <c r="AL160" s="55"/>
      <c r="AM160" s="56"/>
      <c r="AN160" s="1224" t="s">
        <v>173</v>
      </c>
      <c r="AO160" s="1222" t="s">
        <v>761</v>
      </c>
    </row>
    <row r="161" spans="1:41" customFormat="1" ht="15.75" x14ac:dyDescent="0.25">
      <c r="A161" s="993" t="s">
        <v>335</v>
      </c>
      <c r="B161" s="1020" t="s">
        <v>199</v>
      </c>
      <c r="C161" s="1021" t="s">
        <v>336</v>
      </c>
      <c r="D161" s="1022"/>
      <c r="E161" s="1010"/>
      <c r="F161" s="53"/>
      <c r="G161" s="54"/>
      <c r="H161" s="1010"/>
      <c r="I161" s="1010"/>
      <c r="J161" s="53"/>
      <c r="K161" s="54"/>
      <c r="L161" s="1010"/>
      <c r="M161" s="1010"/>
      <c r="N161" s="53"/>
      <c r="O161" s="54"/>
      <c r="P161" s="1010"/>
      <c r="Q161" s="1010"/>
      <c r="R161" s="53"/>
      <c r="S161" s="54"/>
      <c r="T161" s="1010"/>
      <c r="U161" s="1010">
        <v>28</v>
      </c>
      <c r="V161" s="53">
        <v>3</v>
      </c>
      <c r="W161" s="54" t="s">
        <v>86</v>
      </c>
      <c r="X161" s="1010"/>
      <c r="Y161" s="1010">
        <v>28</v>
      </c>
      <c r="Z161" s="53">
        <v>3</v>
      </c>
      <c r="AA161" s="54" t="s">
        <v>86</v>
      </c>
      <c r="AB161" s="1010"/>
      <c r="AC161" s="1010">
        <v>28</v>
      </c>
      <c r="AD161" s="53">
        <v>3</v>
      </c>
      <c r="AE161" s="54" t="s">
        <v>86</v>
      </c>
      <c r="AF161" s="1010"/>
      <c r="AG161" s="1010"/>
      <c r="AH161" s="53"/>
      <c r="AI161" s="54"/>
      <c r="AJ161" s="52"/>
      <c r="AK161" s="52"/>
      <c r="AL161" s="55"/>
      <c r="AM161" s="56"/>
      <c r="AN161" s="1224" t="s">
        <v>173</v>
      </c>
      <c r="AO161" s="1222" t="s">
        <v>762</v>
      </c>
    </row>
    <row r="162" spans="1:41" customFormat="1" ht="15.75" x14ac:dyDescent="0.25">
      <c r="A162" s="993" t="s">
        <v>337</v>
      </c>
      <c r="B162" s="1020" t="s">
        <v>199</v>
      </c>
      <c r="C162" s="1023" t="s">
        <v>338</v>
      </c>
      <c r="D162" s="1019"/>
      <c r="E162" s="1010"/>
      <c r="F162" s="53"/>
      <c r="G162" s="54"/>
      <c r="H162" s="1010"/>
      <c r="I162" s="1010"/>
      <c r="J162" s="53"/>
      <c r="K162" s="54"/>
      <c r="L162" s="1010"/>
      <c r="M162" s="1010"/>
      <c r="N162" s="53"/>
      <c r="O162" s="54"/>
      <c r="P162" s="1010"/>
      <c r="Q162" s="1010"/>
      <c r="R162" s="53"/>
      <c r="S162" s="54"/>
      <c r="T162" s="1010">
        <v>28</v>
      </c>
      <c r="U162" s="1010"/>
      <c r="V162" s="53">
        <v>3</v>
      </c>
      <c r="W162" s="54" t="s">
        <v>86</v>
      </c>
      <c r="X162" s="1010">
        <v>28</v>
      </c>
      <c r="Y162" s="1010"/>
      <c r="Z162" s="53">
        <v>3</v>
      </c>
      <c r="AA162" s="54" t="s">
        <v>86</v>
      </c>
      <c r="AB162" s="1010">
        <v>28</v>
      </c>
      <c r="AC162" s="1010"/>
      <c r="AD162" s="53">
        <v>3</v>
      </c>
      <c r="AE162" s="54" t="s">
        <v>86</v>
      </c>
      <c r="AF162" s="1010"/>
      <c r="AG162" s="1010"/>
      <c r="AH162" s="53"/>
      <c r="AI162" s="54"/>
      <c r="AJ162" s="52"/>
      <c r="AK162" s="52"/>
      <c r="AL162" s="55"/>
      <c r="AM162" s="56"/>
      <c r="AN162" s="1223" t="s">
        <v>173</v>
      </c>
      <c r="AO162" s="1222" t="s">
        <v>558</v>
      </c>
    </row>
    <row r="163" spans="1:41" s="1233" customFormat="1" ht="15.75" x14ac:dyDescent="0.25">
      <c r="A163" s="993" t="s">
        <v>285</v>
      </c>
      <c r="B163" s="68" t="s">
        <v>199</v>
      </c>
      <c r="C163" s="1000" t="s">
        <v>286</v>
      </c>
      <c r="D163" s="1010"/>
      <c r="E163" s="1010"/>
      <c r="F163" s="53"/>
      <c r="G163" s="54"/>
      <c r="H163" s="1010"/>
      <c r="I163" s="1010"/>
      <c r="J163" s="53"/>
      <c r="K163" s="54"/>
      <c r="L163" s="1010"/>
      <c r="M163" s="1010"/>
      <c r="N163" s="53"/>
      <c r="O163" s="54"/>
      <c r="P163" s="1010"/>
      <c r="Q163" s="1010"/>
      <c r="R163" s="53"/>
      <c r="S163" s="54"/>
      <c r="T163" s="1010"/>
      <c r="U163" s="1010"/>
      <c r="V163" s="53"/>
      <c r="W163" s="54"/>
      <c r="X163" s="1010"/>
      <c r="Y163" s="1010"/>
      <c r="Z163" s="53"/>
      <c r="AA163" s="54"/>
      <c r="AB163" s="1010">
        <v>14</v>
      </c>
      <c r="AC163" s="1010">
        <v>14</v>
      </c>
      <c r="AD163" s="53">
        <v>3</v>
      </c>
      <c r="AE163" s="54" t="s">
        <v>86</v>
      </c>
      <c r="AF163" s="1010"/>
      <c r="AG163" s="1010"/>
      <c r="AH163" s="53"/>
      <c r="AI163" s="54"/>
      <c r="AJ163" s="52"/>
      <c r="AK163" s="52"/>
      <c r="AL163" s="55"/>
      <c r="AM163" s="56"/>
      <c r="AN163" s="1224" t="s">
        <v>160</v>
      </c>
      <c r="AO163" s="1222" t="s">
        <v>169</v>
      </c>
    </row>
    <row r="164" spans="1:41" s="1233" customFormat="1" ht="15.75" x14ac:dyDescent="0.25">
      <c r="A164" s="732" t="s">
        <v>287</v>
      </c>
      <c r="B164" s="1024" t="s">
        <v>199</v>
      </c>
      <c r="C164" s="1025" t="s">
        <v>288</v>
      </c>
      <c r="D164" s="1019"/>
      <c r="E164" s="1010"/>
      <c r="F164" s="53"/>
      <c r="G164" s="54"/>
      <c r="H164" s="1010">
        <v>28</v>
      </c>
      <c r="I164" s="1010"/>
      <c r="J164" s="53">
        <v>3</v>
      </c>
      <c r="K164" s="54" t="s">
        <v>86</v>
      </c>
      <c r="L164" s="1010">
        <v>28</v>
      </c>
      <c r="M164" s="1010"/>
      <c r="N164" s="53">
        <v>3</v>
      </c>
      <c r="O164" s="54" t="s">
        <v>86</v>
      </c>
      <c r="P164" s="1010">
        <v>28</v>
      </c>
      <c r="Q164" s="1010"/>
      <c r="R164" s="53">
        <v>3</v>
      </c>
      <c r="S164" s="54" t="s">
        <v>86</v>
      </c>
      <c r="T164" s="1010">
        <v>28</v>
      </c>
      <c r="U164" s="1010"/>
      <c r="V164" s="53">
        <v>3</v>
      </c>
      <c r="W164" s="54" t="s">
        <v>86</v>
      </c>
      <c r="X164" s="1010">
        <v>28</v>
      </c>
      <c r="Y164" s="1010"/>
      <c r="Z164" s="53">
        <v>3</v>
      </c>
      <c r="AA164" s="54" t="s">
        <v>86</v>
      </c>
      <c r="AB164" s="1010">
        <v>28</v>
      </c>
      <c r="AC164" s="1010"/>
      <c r="AD164" s="53">
        <v>3</v>
      </c>
      <c r="AE164" s="54" t="s">
        <v>86</v>
      </c>
      <c r="AF164" s="1010"/>
      <c r="AG164" s="1010"/>
      <c r="AH164" s="53"/>
      <c r="AI164" s="54"/>
      <c r="AJ164" s="52"/>
      <c r="AK164" s="52"/>
      <c r="AL164" s="55"/>
      <c r="AM164" s="56"/>
      <c r="AN164" s="1224" t="s">
        <v>158</v>
      </c>
      <c r="AO164" s="1222" t="s">
        <v>317</v>
      </c>
    </row>
    <row r="165" spans="1:41" s="1233" customFormat="1" ht="15.75" x14ac:dyDescent="0.25">
      <c r="A165" s="993" t="s">
        <v>289</v>
      </c>
      <c r="B165" s="68" t="s">
        <v>199</v>
      </c>
      <c r="C165" s="1000" t="s">
        <v>290</v>
      </c>
      <c r="D165" s="1010"/>
      <c r="E165" s="1010"/>
      <c r="F165" s="53"/>
      <c r="G165" s="54"/>
      <c r="H165" s="1010">
        <v>28</v>
      </c>
      <c r="I165" s="1010"/>
      <c r="J165" s="53">
        <v>3</v>
      </c>
      <c r="K165" s="54" t="s">
        <v>86</v>
      </c>
      <c r="L165" s="1010">
        <v>28</v>
      </c>
      <c r="M165" s="1010"/>
      <c r="N165" s="53">
        <v>3</v>
      </c>
      <c r="O165" s="54" t="s">
        <v>86</v>
      </c>
      <c r="P165" s="1010">
        <v>28</v>
      </c>
      <c r="Q165" s="1010"/>
      <c r="R165" s="53">
        <v>3</v>
      </c>
      <c r="S165" s="54" t="s">
        <v>86</v>
      </c>
      <c r="T165" s="1010">
        <v>28</v>
      </c>
      <c r="U165" s="1010"/>
      <c r="V165" s="53">
        <v>3</v>
      </c>
      <c r="W165" s="54" t="s">
        <v>86</v>
      </c>
      <c r="X165" s="1010">
        <v>28</v>
      </c>
      <c r="Y165" s="1010"/>
      <c r="Z165" s="53">
        <v>3</v>
      </c>
      <c r="AA165" s="54" t="s">
        <v>86</v>
      </c>
      <c r="AB165" s="1010">
        <v>28</v>
      </c>
      <c r="AC165" s="1010"/>
      <c r="AD165" s="53">
        <v>3</v>
      </c>
      <c r="AE165" s="54" t="s">
        <v>86</v>
      </c>
      <c r="AF165" s="1010"/>
      <c r="AG165" s="1010"/>
      <c r="AH165" s="53"/>
      <c r="AI165" s="54"/>
      <c r="AJ165" s="52"/>
      <c r="AK165" s="52"/>
      <c r="AL165" s="55"/>
      <c r="AM165" s="56"/>
      <c r="AN165" s="1224" t="s">
        <v>158</v>
      </c>
      <c r="AO165" s="1222" t="s">
        <v>318</v>
      </c>
    </row>
    <row r="166" spans="1:41" s="1233" customFormat="1" ht="15.75" x14ac:dyDescent="0.25">
      <c r="A166" s="993" t="s">
        <v>559</v>
      </c>
      <c r="B166" s="68" t="s">
        <v>199</v>
      </c>
      <c r="C166" s="1000" t="s">
        <v>291</v>
      </c>
      <c r="D166" s="1022"/>
      <c r="E166" s="1026"/>
      <c r="F166" s="1027"/>
      <c r="G166" s="1028"/>
      <c r="H166" s="1029">
        <v>28</v>
      </c>
      <c r="I166" s="1026"/>
      <c r="J166" s="1030">
        <v>3</v>
      </c>
      <c r="K166" s="1028" t="s">
        <v>86</v>
      </c>
      <c r="L166" s="1029">
        <v>28</v>
      </c>
      <c r="M166" s="1029"/>
      <c r="N166" s="1030">
        <v>3</v>
      </c>
      <c r="O166" s="1031" t="s">
        <v>86</v>
      </c>
      <c r="P166" s="1032">
        <v>28</v>
      </c>
      <c r="Q166" s="1026"/>
      <c r="R166" s="1027">
        <v>3</v>
      </c>
      <c r="S166" s="1033" t="s">
        <v>86</v>
      </c>
      <c r="T166" s="1032">
        <v>28</v>
      </c>
      <c r="U166" s="1026"/>
      <c r="V166" s="1027">
        <v>3</v>
      </c>
      <c r="W166" s="1033" t="s">
        <v>86</v>
      </c>
      <c r="X166" s="1032">
        <v>28</v>
      </c>
      <c r="Y166" s="1026"/>
      <c r="Z166" s="1027">
        <v>3</v>
      </c>
      <c r="AA166" s="1033" t="s">
        <v>86</v>
      </c>
      <c r="AB166" s="1032">
        <v>28</v>
      </c>
      <c r="AC166" s="1026"/>
      <c r="AD166" s="1027">
        <v>3</v>
      </c>
      <c r="AE166" s="1033" t="s">
        <v>86</v>
      </c>
      <c r="AF166" s="1032"/>
      <c r="AG166" s="1026"/>
      <c r="AH166" s="1027"/>
      <c r="AI166" s="1033"/>
      <c r="AJ166" s="1034"/>
      <c r="AK166" s="1034"/>
      <c r="AL166" s="1035"/>
      <c r="AM166" s="1036"/>
      <c r="AN166" s="1223" t="s">
        <v>158</v>
      </c>
      <c r="AO166" s="1222" t="s">
        <v>197</v>
      </c>
    </row>
    <row r="167" spans="1:41" s="1233" customFormat="1" ht="15.75" x14ac:dyDescent="0.25">
      <c r="A167" s="993" t="s">
        <v>292</v>
      </c>
      <c r="B167" s="68" t="s">
        <v>199</v>
      </c>
      <c r="C167" s="1000" t="s">
        <v>293</v>
      </c>
      <c r="D167" s="1019"/>
      <c r="E167" s="1010"/>
      <c r="F167" s="53"/>
      <c r="G167" s="54"/>
      <c r="H167" s="1010"/>
      <c r="I167" s="1010"/>
      <c r="J167" s="53"/>
      <c r="K167" s="54"/>
      <c r="L167" s="1037"/>
      <c r="M167" s="1037"/>
      <c r="N167" s="1038"/>
      <c r="O167" s="1039"/>
      <c r="P167" s="1010"/>
      <c r="Q167" s="1010"/>
      <c r="R167" s="53"/>
      <c r="S167" s="54"/>
      <c r="T167" s="1010"/>
      <c r="U167" s="1010">
        <v>28</v>
      </c>
      <c r="V167" s="53">
        <v>3</v>
      </c>
      <c r="W167" s="54" t="s">
        <v>87</v>
      </c>
      <c r="X167" s="1010"/>
      <c r="Y167" s="1010"/>
      <c r="Z167" s="53"/>
      <c r="AA167" s="54"/>
      <c r="AB167" s="1010"/>
      <c r="AC167" s="1010">
        <v>28</v>
      </c>
      <c r="AD167" s="53">
        <v>3</v>
      </c>
      <c r="AE167" s="54" t="s">
        <v>87</v>
      </c>
      <c r="AF167" s="1010"/>
      <c r="AG167" s="1010"/>
      <c r="AH167" s="53"/>
      <c r="AI167" s="54"/>
      <c r="AJ167" s="52"/>
      <c r="AK167" s="52"/>
      <c r="AL167" s="55"/>
      <c r="AM167" s="56"/>
      <c r="AN167" s="1223" t="s">
        <v>319</v>
      </c>
      <c r="AO167" s="1222" t="s">
        <v>182</v>
      </c>
    </row>
    <row r="168" spans="1:41" s="1233" customFormat="1" ht="15.75" x14ac:dyDescent="0.25">
      <c r="A168" s="993" t="s">
        <v>294</v>
      </c>
      <c r="B168" s="68" t="s">
        <v>199</v>
      </c>
      <c r="C168" s="1000" t="s">
        <v>295</v>
      </c>
      <c r="D168" s="1010"/>
      <c r="E168" s="1010"/>
      <c r="F168" s="53"/>
      <c r="G168" s="54"/>
      <c r="H168" s="1010"/>
      <c r="I168" s="1010"/>
      <c r="J168" s="53"/>
      <c r="K168" s="54"/>
      <c r="L168" s="1010"/>
      <c r="M168" s="1010"/>
      <c r="N168" s="53"/>
      <c r="O168" s="54"/>
      <c r="P168" s="1010"/>
      <c r="Q168" s="1010"/>
      <c r="R168" s="53"/>
      <c r="S168" s="54"/>
      <c r="T168" s="1010"/>
      <c r="U168" s="1010">
        <v>28</v>
      </c>
      <c r="V168" s="53">
        <v>3</v>
      </c>
      <c r="W168" s="54" t="s">
        <v>87</v>
      </c>
      <c r="X168" s="1010"/>
      <c r="Y168" s="1010">
        <v>28</v>
      </c>
      <c r="Z168" s="53">
        <v>3</v>
      </c>
      <c r="AA168" s="54" t="s">
        <v>87</v>
      </c>
      <c r="AB168" s="1010"/>
      <c r="AC168" s="1010"/>
      <c r="AD168" s="53"/>
      <c r="AE168" s="54"/>
      <c r="AF168" s="1010"/>
      <c r="AG168" s="1010"/>
      <c r="AH168" s="53"/>
      <c r="AI168" s="54"/>
      <c r="AJ168" s="52"/>
      <c r="AK168" s="52"/>
      <c r="AL168" s="55"/>
      <c r="AM168" s="56"/>
      <c r="AN168" s="1224" t="s">
        <v>319</v>
      </c>
      <c r="AO168" s="1222" t="s">
        <v>182</v>
      </c>
    </row>
    <row r="169" spans="1:41" s="1233" customFormat="1" ht="15.75" x14ac:dyDescent="0.25">
      <c r="A169" s="993" t="s">
        <v>296</v>
      </c>
      <c r="B169" s="68" t="s">
        <v>199</v>
      </c>
      <c r="C169" s="1000" t="s">
        <v>297</v>
      </c>
      <c r="D169" s="1010"/>
      <c r="E169" s="1010"/>
      <c r="F169" s="53"/>
      <c r="G169" s="54"/>
      <c r="H169" s="1010">
        <v>14</v>
      </c>
      <c r="I169" s="1010">
        <v>14</v>
      </c>
      <c r="J169" s="53">
        <v>3</v>
      </c>
      <c r="K169" s="54" t="s">
        <v>74</v>
      </c>
      <c r="L169" s="1010">
        <v>14</v>
      </c>
      <c r="M169" s="1010">
        <v>14</v>
      </c>
      <c r="N169" s="53">
        <v>3</v>
      </c>
      <c r="O169" s="54" t="s">
        <v>74</v>
      </c>
      <c r="P169" s="1010">
        <v>14</v>
      </c>
      <c r="Q169" s="1010">
        <v>14</v>
      </c>
      <c r="R169" s="53">
        <v>3</v>
      </c>
      <c r="S169" s="54" t="s">
        <v>74</v>
      </c>
      <c r="T169" s="1010">
        <v>14</v>
      </c>
      <c r="U169" s="1010">
        <v>14</v>
      </c>
      <c r="V169" s="53">
        <v>3</v>
      </c>
      <c r="W169" s="54" t="s">
        <v>74</v>
      </c>
      <c r="X169" s="1010">
        <v>14</v>
      </c>
      <c r="Y169" s="1010">
        <v>14</v>
      </c>
      <c r="Z169" s="53">
        <v>3</v>
      </c>
      <c r="AA169" s="54" t="s">
        <v>74</v>
      </c>
      <c r="AB169" s="1010">
        <v>14</v>
      </c>
      <c r="AC169" s="1010">
        <v>14</v>
      </c>
      <c r="AD169" s="53">
        <v>3</v>
      </c>
      <c r="AE169" s="54" t="s">
        <v>74</v>
      </c>
      <c r="AF169" s="1010"/>
      <c r="AG169" s="1010"/>
      <c r="AH169" s="53"/>
      <c r="AI169" s="54"/>
      <c r="AJ169" s="52"/>
      <c r="AK169" s="52"/>
      <c r="AL169" s="55"/>
      <c r="AM169" s="56"/>
      <c r="AN169" s="1224" t="s">
        <v>198</v>
      </c>
      <c r="AO169" s="1222" t="s">
        <v>320</v>
      </c>
    </row>
    <row r="170" spans="1:41" s="1233" customFormat="1" ht="15.75" x14ac:dyDescent="0.25">
      <c r="A170" s="993" t="s">
        <v>560</v>
      </c>
      <c r="B170" s="68" t="s">
        <v>199</v>
      </c>
      <c r="C170" s="1000" t="s">
        <v>561</v>
      </c>
      <c r="D170" s="1022"/>
      <c r="E170" s="1026"/>
      <c r="F170" s="1040"/>
      <c r="G170" s="1028"/>
      <c r="H170" s="1032"/>
      <c r="I170" s="1026">
        <v>28</v>
      </c>
      <c r="J170" s="1040">
        <v>3</v>
      </c>
      <c r="K170" s="1028" t="s">
        <v>87</v>
      </c>
      <c r="L170" s="1032"/>
      <c r="M170" s="1026">
        <v>28</v>
      </c>
      <c r="N170" s="1027">
        <v>3</v>
      </c>
      <c r="O170" s="1041" t="s">
        <v>87</v>
      </c>
      <c r="P170" s="1042"/>
      <c r="Q170" s="1026">
        <v>28</v>
      </c>
      <c r="R170" s="1027">
        <v>3</v>
      </c>
      <c r="S170" s="1043" t="s">
        <v>87</v>
      </c>
      <c r="T170" s="1022"/>
      <c r="U170" s="1026">
        <v>28</v>
      </c>
      <c r="V170" s="1027">
        <v>3</v>
      </c>
      <c r="W170" s="1033" t="s">
        <v>87</v>
      </c>
      <c r="X170" s="1032"/>
      <c r="Y170" s="1026">
        <v>28</v>
      </c>
      <c r="Z170" s="1027">
        <v>3</v>
      </c>
      <c r="AA170" s="1033" t="s">
        <v>87</v>
      </c>
      <c r="AB170" s="1032"/>
      <c r="AC170" s="1026">
        <v>28</v>
      </c>
      <c r="AD170" s="1027">
        <v>3</v>
      </c>
      <c r="AE170" s="1033" t="s">
        <v>87</v>
      </c>
      <c r="AF170" s="1032"/>
      <c r="AG170" s="1026"/>
      <c r="AH170" s="1027"/>
      <c r="AI170" s="1033"/>
      <c r="AJ170" s="1034"/>
      <c r="AK170" s="1034"/>
      <c r="AL170" s="1035"/>
      <c r="AM170" s="1036"/>
      <c r="AN170" s="1223" t="s">
        <v>152</v>
      </c>
      <c r="AO170" s="1222" t="s">
        <v>153</v>
      </c>
    </row>
    <row r="171" spans="1:41" s="1233" customFormat="1" ht="16.5" thickBot="1" x14ac:dyDescent="0.3">
      <c r="A171" s="1234" t="s">
        <v>298</v>
      </c>
      <c r="B171" s="708" t="s">
        <v>199</v>
      </c>
      <c r="C171" s="1047" t="s">
        <v>299</v>
      </c>
      <c r="D171" s="1150"/>
      <c r="E171" s="1150"/>
      <c r="F171" s="1235"/>
      <c r="G171" s="1236"/>
      <c r="H171" s="1150"/>
      <c r="I171" s="1150"/>
      <c r="J171" s="1235"/>
      <c r="K171" s="1236"/>
      <c r="L171" s="1150"/>
      <c r="M171" s="1150"/>
      <c r="N171" s="1235"/>
      <c r="O171" s="1237"/>
      <c r="P171" s="1238"/>
      <c r="Q171" s="1150"/>
      <c r="R171" s="1044"/>
      <c r="S171" s="1045"/>
      <c r="T171" s="1046">
        <v>11</v>
      </c>
      <c r="U171" s="1150">
        <v>17</v>
      </c>
      <c r="V171" s="1235">
        <v>3</v>
      </c>
      <c r="W171" s="1236" t="s">
        <v>87</v>
      </c>
      <c r="X171" s="1150"/>
      <c r="Y171" s="1150"/>
      <c r="Z171" s="1235"/>
      <c r="AA171" s="1236"/>
      <c r="AB171" s="1150">
        <v>11</v>
      </c>
      <c r="AC171" s="1150">
        <v>17</v>
      </c>
      <c r="AD171" s="1235">
        <v>3</v>
      </c>
      <c r="AE171" s="1236" t="s">
        <v>87</v>
      </c>
      <c r="AF171" s="1150"/>
      <c r="AG171" s="1150"/>
      <c r="AH171" s="1235"/>
      <c r="AI171" s="1236"/>
      <c r="AJ171" s="1239"/>
      <c r="AK171" s="1239"/>
      <c r="AL171" s="1240"/>
      <c r="AM171" s="1241"/>
      <c r="AN171" s="1242" t="s">
        <v>152</v>
      </c>
      <c r="AO171" s="1243" t="s">
        <v>321</v>
      </c>
    </row>
  </sheetData>
  <protectedRanges>
    <protectedRange sqref="C22" name="Tartomány1_2_1_1_1_1"/>
    <protectedRange sqref="C60" name="Tartomány1_2_1_1"/>
  </protectedRanges>
  <mergeCells count="46">
    <mergeCell ref="AB5:AE5"/>
    <mergeCell ref="AF5:AI5"/>
    <mergeCell ref="L82:AA82"/>
    <mergeCell ref="L85:AA85"/>
    <mergeCell ref="H6:K6"/>
    <mergeCell ref="L6:O6"/>
    <mergeCell ref="X6:AA6"/>
    <mergeCell ref="AN5:AN8"/>
    <mergeCell ref="AO5:AO8"/>
    <mergeCell ref="A1:AM1"/>
    <mergeCell ref="A2:AM2"/>
    <mergeCell ref="A3:AM3"/>
    <mergeCell ref="A4:AM4"/>
    <mergeCell ref="A5:A8"/>
    <mergeCell ref="B5:B8"/>
    <mergeCell ref="C5:C8"/>
    <mergeCell ref="D5:AA5"/>
    <mergeCell ref="AJ5:AM6"/>
    <mergeCell ref="D6:G6"/>
    <mergeCell ref="P6:S6"/>
    <mergeCell ref="T6:W6"/>
    <mergeCell ref="AL7:AL8"/>
    <mergeCell ref="AM7:AM8"/>
    <mergeCell ref="AJ9:AM9"/>
    <mergeCell ref="V7:V8"/>
    <mergeCell ref="W7:W8"/>
    <mergeCell ref="Z7:Z8"/>
    <mergeCell ref="AB6:AE6"/>
    <mergeCell ref="AD7:AD8"/>
    <mergeCell ref="AE7:AE8"/>
    <mergeCell ref="AF6:AI6"/>
    <mergeCell ref="AH7:AH8"/>
    <mergeCell ref="AI7:AI8"/>
    <mergeCell ref="A92:AA92"/>
    <mergeCell ref="A91:AA91"/>
    <mergeCell ref="AA7:AA8"/>
    <mergeCell ref="G7:G8"/>
    <mergeCell ref="J7:J8"/>
    <mergeCell ref="K7:K8"/>
    <mergeCell ref="L9:AA9"/>
    <mergeCell ref="N7:N8"/>
    <mergeCell ref="F7:F8"/>
    <mergeCell ref="O7:O8"/>
    <mergeCell ref="R7:R8"/>
    <mergeCell ref="S7:S8"/>
    <mergeCell ref="L78:AA7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57"/>
  <sheetViews>
    <sheetView tabSelected="1" topLeftCell="A10" zoomScale="68" zoomScaleNormal="68" workbookViewId="0">
      <selection activeCell="AS32" sqref="AS32"/>
    </sheetView>
  </sheetViews>
  <sheetFormatPr defaultColWidth="9.33203125" defaultRowHeight="12.75" x14ac:dyDescent="0.2"/>
  <cols>
    <col min="1" max="1" width="15" style="1156" customWidth="1"/>
    <col min="2" max="2" width="9.33203125" style="1156"/>
    <col min="3" max="3" width="50.1640625" style="1156" customWidth="1"/>
    <col min="4" max="5" width="9.6640625" style="1156" bestFit="1" customWidth="1"/>
    <col min="6" max="6" width="11.5" style="1156" bestFit="1" customWidth="1"/>
    <col min="7" max="7" width="10.6640625" style="1156" customWidth="1"/>
    <col min="8" max="10" width="9.6640625" style="1156" bestFit="1" customWidth="1"/>
    <col min="11" max="11" width="9.5" style="1156" bestFit="1" customWidth="1"/>
    <col min="12" max="14" width="9.6640625" style="1156" bestFit="1" customWidth="1"/>
    <col min="15" max="15" width="9.5" style="1156" bestFit="1" customWidth="1"/>
    <col min="16" max="23" width="9.6640625" style="1156" bestFit="1" customWidth="1"/>
    <col min="24" max="31" width="9.5" style="1156" bestFit="1" customWidth="1"/>
    <col min="32" max="35" width="9.6640625" style="1156" bestFit="1" customWidth="1"/>
    <col min="36" max="36" width="11.83203125" style="1156" customWidth="1"/>
    <col min="37" max="37" width="12.33203125" style="1156" customWidth="1"/>
    <col min="38" max="38" width="9.6640625" style="1156" bestFit="1" customWidth="1"/>
    <col min="39" max="39" width="11.1640625" style="1156" bestFit="1" customWidth="1"/>
    <col min="40" max="40" width="84" style="1156" bestFit="1" customWidth="1"/>
    <col min="41" max="41" width="39.33203125" style="1156" bestFit="1" customWidth="1"/>
    <col min="42" max="16384" width="9.33203125" style="1156"/>
  </cols>
  <sheetData>
    <row r="1" spans="1:41" ht="22.5" x14ac:dyDescent="0.2">
      <c r="A1" s="1307" t="s">
        <v>13</v>
      </c>
      <c r="B1" s="1307"/>
      <c r="C1" s="1307"/>
      <c r="D1" s="1307"/>
      <c r="E1" s="1307"/>
      <c r="F1" s="1307"/>
      <c r="G1" s="1307"/>
      <c r="H1" s="1307"/>
      <c r="I1" s="1307"/>
      <c r="J1" s="1307"/>
      <c r="K1" s="1307"/>
      <c r="L1" s="1307"/>
      <c r="M1" s="1307"/>
      <c r="N1" s="1307"/>
      <c r="O1" s="1307"/>
      <c r="P1" s="1307"/>
      <c r="Q1" s="1307"/>
      <c r="R1" s="1307"/>
      <c r="S1" s="1307"/>
      <c r="T1" s="1307"/>
      <c r="U1" s="1307"/>
      <c r="V1" s="1307"/>
      <c r="W1" s="1307"/>
      <c r="X1" s="1307"/>
      <c r="Y1" s="1307"/>
      <c r="Z1" s="1307"/>
      <c r="AA1" s="1307"/>
      <c r="AB1" s="1307"/>
      <c r="AC1" s="1307"/>
      <c r="AD1" s="1307"/>
      <c r="AE1" s="1307"/>
      <c r="AF1" s="1307"/>
      <c r="AG1" s="1307"/>
      <c r="AH1" s="1307"/>
      <c r="AI1" s="1307"/>
      <c r="AJ1" s="1307"/>
      <c r="AK1" s="1307"/>
      <c r="AL1" s="1307"/>
      <c r="AM1" s="1307"/>
    </row>
    <row r="2" spans="1:41" ht="22.5" x14ac:dyDescent="0.2">
      <c r="A2" s="1308" t="s">
        <v>351</v>
      </c>
      <c r="B2" s="1308"/>
      <c r="C2" s="1308"/>
      <c r="D2" s="1308"/>
      <c r="E2" s="1308"/>
      <c r="F2" s="1308"/>
      <c r="G2" s="1308"/>
      <c r="H2" s="1308"/>
      <c r="I2" s="1308"/>
      <c r="J2" s="1308"/>
      <c r="K2" s="1308"/>
      <c r="L2" s="1308"/>
      <c r="M2" s="1308"/>
      <c r="N2" s="1308"/>
      <c r="O2" s="1308"/>
      <c r="P2" s="1308"/>
      <c r="Q2" s="1308"/>
      <c r="R2" s="1308"/>
      <c r="S2" s="1308"/>
      <c r="T2" s="1308"/>
      <c r="U2" s="1308"/>
      <c r="V2" s="1308"/>
      <c r="W2" s="1308"/>
      <c r="X2" s="1308"/>
      <c r="Y2" s="1308"/>
      <c r="Z2" s="1308"/>
      <c r="AA2" s="1308"/>
      <c r="AB2" s="1308"/>
      <c r="AC2" s="1308"/>
      <c r="AD2" s="1308"/>
      <c r="AE2" s="1308"/>
      <c r="AF2" s="1308"/>
      <c r="AG2" s="1308"/>
      <c r="AH2" s="1308"/>
      <c r="AI2" s="1308"/>
      <c r="AJ2" s="1308"/>
      <c r="AK2" s="1308"/>
      <c r="AL2" s="1308"/>
      <c r="AM2" s="1308"/>
    </row>
    <row r="3" spans="1:41" ht="22.5" x14ac:dyDescent="0.2">
      <c r="A3" s="1308" t="s">
        <v>479</v>
      </c>
      <c r="B3" s="1308"/>
      <c r="C3" s="1308"/>
      <c r="D3" s="1308"/>
      <c r="E3" s="1308"/>
      <c r="F3" s="1308"/>
      <c r="G3" s="1308"/>
      <c r="H3" s="1308"/>
      <c r="I3" s="1308"/>
      <c r="J3" s="1308"/>
      <c r="K3" s="1308"/>
      <c r="L3" s="1308"/>
      <c r="M3" s="1308"/>
      <c r="N3" s="1308"/>
      <c r="O3" s="1308"/>
      <c r="P3" s="1308"/>
      <c r="Q3" s="1308"/>
      <c r="R3" s="1308"/>
      <c r="S3" s="1308"/>
      <c r="T3" s="1308"/>
      <c r="U3" s="1308"/>
      <c r="V3" s="1308"/>
      <c r="W3" s="1308"/>
      <c r="X3" s="1308"/>
      <c r="Y3" s="1308"/>
      <c r="Z3" s="1308"/>
      <c r="AA3" s="1308"/>
      <c r="AB3" s="1308"/>
      <c r="AC3" s="1308"/>
      <c r="AD3" s="1308"/>
      <c r="AE3" s="1308"/>
      <c r="AF3" s="1308"/>
      <c r="AG3" s="1308"/>
      <c r="AH3" s="1308"/>
      <c r="AI3" s="1308"/>
      <c r="AJ3" s="1308"/>
      <c r="AK3" s="1308"/>
      <c r="AL3" s="1308"/>
      <c r="AM3" s="1308"/>
    </row>
    <row r="4" spans="1:41" ht="22.5" x14ac:dyDescent="0.2">
      <c r="A4" s="1308" t="s">
        <v>352</v>
      </c>
      <c r="B4" s="1308"/>
      <c r="C4" s="1308"/>
      <c r="D4" s="1308"/>
      <c r="E4" s="1308"/>
      <c r="F4" s="1308"/>
      <c r="G4" s="1308"/>
      <c r="H4" s="1308"/>
      <c r="I4" s="1308"/>
      <c r="J4" s="1308"/>
      <c r="K4" s="1308"/>
      <c r="L4" s="1308"/>
      <c r="M4" s="1308"/>
      <c r="N4" s="1308"/>
      <c r="O4" s="1308"/>
      <c r="P4" s="1308"/>
      <c r="Q4" s="1308"/>
      <c r="R4" s="1308"/>
      <c r="S4" s="1308"/>
      <c r="T4" s="1308"/>
      <c r="U4" s="1308"/>
      <c r="V4" s="1308"/>
      <c r="W4" s="1308"/>
      <c r="X4" s="1308"/>
      <c r="Y4" s="1308"/>
      <c r="Z4" s="1308"/>
      <c r="AA4" s="1308"/>
      <c r="AB4" s="1308"/>
      <c r="AC4" s="1308"/>
      <c r="AD4" s="1308"/>
      <c r="AE4" s="1308"/>
      <c r="AF4" s="1308"/>
      <c r="AG4" s="1308"/>
      <c r="AH4" s="1308"/>
      <c r="AI4" s="1308"/>
      <c r="AJ4" s="1308"/>
      <c r="AK4" s="1308"/>
      <c r="AL4" s="1308"/>
      <c r="AM4" s="1308"/>
    </row>
    <row r="5" spans="1:41" ht="23.25" thickBot="1" x14ac:dyDescent="0.25">
      <c r="A5" s="1309" t="s">
        <v>353</v>
      </c>
      <c r="B5" s="1309"/>
      <c r="C5" s="1309"/>
      <c r="D5" s="1307"/>
      <c r="E5" s="1307"/>
      <c r="F5" s="1307"/>
      <c r="G5" s="1307"/>
      <c r="H5" s="1307"/>
      <c r="I5" s="1307"/>
      <c r="J5" s="1307"/>
      <c r="K5" s="1307"/>
      <c r="L5" s="1307"/>
      <c r="M5" s="1307"/>
      <c r="N5" s="1307"/>
      <c r="O5" s="1307"/>
      <c r="P5" s="1307"/>
      <c r="Q5" s="1307"/>
      <c r="R5" s="1307"/>
      <c r="S5" s="1307"/>
      <c r="T5" s="1307"/>
      <c r="U5" s="1307"/>
      <c r="V5" s="1307"/>
      <c r="W5" s="1307"/>
      <c r="X5" s="1307"/>
      <c r="Y5" s="1307"/>
      <c r="Z5" s="1307"/>
      <c r="AA5" s="1307"/>
      <c r="AB5" s="1307"/>
      <c r="AC5" s="1307"/>
      <c r="AD5" s="1307"/>
      <c r="AE5" s="1307"/>
      <c r="AF5" s="1307"/>
      <c r="AG5" s="1307"/>
      <c r="AH5" s="1307"/>
      <c r="AI5" s="1307"/>
      <c r="AJ5" s="1309"/>
      <c r="AK5" s="1309"/>
      <c r="AL5" s="1309"/>
      <c r="AM5" s="1309"/>
    </row>
    <row r="6" spans="1:41" ht="14.25" customHeight="1" thickTop="1" thickBot="1" x14ac:dyDescent="0.25">
      <c r="A6" s="1333" t="s">
        <v>10</v>
      </c>
      <c r="B6" s="1336" t="s">
        <v>11</v>
      </c>
      <c r="C6" s="1339" t="s">
        <v>12</v>
      </c>
      <c r="D6" s="1342"/>
      <c r="E6" s="1342"/>
      <c r="F6" s="1342"/>
      <c r="G6" s="1342"/>
      <c r="H6" s="1342"/>
      <c r="I6" s="1342"/>
      <c r="J6" s="1342"/>
      <c r="K6" s="1342"/>
      <c r="L6" s="1342"/>
      <c r="M6" s="1342"/>
      <c r="N6" s="1342"/>
      <c r="O6" s="1342"/>
      <c r="P6" s="1342"/>
      <c r="Q6" s="1342"/>
      <c r="R6" s="1342"/>
      <c r="S6" s="1342"/>
      <c r="T6" s="1342"/>
      <c r="U6" s="1342"/>
      <c r="V6" s="1342"/>
      <c r="W6" s="1342"/>
      <c r="X6" s="1342"/>
      <c r="Y6" s="1342"/>
      <c r="Z6" s="1342"/>
      <c r="AA6" s="1342"/>
      <c r="AB6" s="1342"/>
      <c r="AC6" s="1342"/>
      <c r="AD6" s="1342"/>
      <c r="AE6" s="1342"/>
      <c r="AF6" s="1342"/>
      <c r="AG6" s="1342"/>
      <c r="AH6" s="1342"/>
      <c r="AI6" s="1342"/>
      <c r="AJ6" s="1368"/>
      <c r="AK6" s="1368"/>
      <c r="AL6" s="1368"/>
      <c r="AM6" s="1369"/>
      <c r="AN6" s="1343" t="s">
        <v>146</v>
      </c>
      <c r="AO6" s="1343" t="s">
        <v>147</v>
      </c>
    </row>
    <row r="7" spans="1:41" ht="13.5" thickBot="1" x14ac:dyDescent="0.25">
      <c r="A7" s="1334"/>
      <c r="B7" s="1337"/>
      <c r="C7" s="1340"/>
      <c r="D7" s="1346" t="s">
        <v>111</v>
      </c>
      <c r="E7" s="1346"/>
      <c r="F7" s="1346"/>
      <c r="G7" s="1347"/>
      <c r="H7" s="1346" t="s">
        <v>2</v>
      </c>
      <c r="I7" s="1346"/>
      <c r="J7" s="1346"/>
      <c r="K7" s="1348"/>
      <c r="L7" s="1346" t="s">
        <v>115</v>
      </c>
      <c r="M7" s="1346"/>
      <c r="N7" s="1346"/>
      <c r="O7" s="1347"/>
      <c r="P7" s="1346" t="s">
        <v>3</v>
      </c>
      <c r="Q7" s="1346"/>
      <c r="R7" s="1346"/>
      <c r="S7" s="1347"/>
      <c r="T7" s="1349" t="s">
        <v>112</v>
      </c>
      <c r="U7" s="1346"/>
      <c r="V7" s="1346"/>
      <c r="W7" s="1347"/>
      <c r="X7" s="1350" t="s">
        <v>113</v>
      </c>
      <c r="Y7" s="1350"/>
      <c r="Z7" s="1350"/>
      <c r="AA7" s="1351"/>
      <c r="AB7" s="1352" t="s">
        <v>388</v>
      </c>
      <c r="AC7" s="1353"/>
      <c r="AD7" s="1353"/>
      <c r="AE7" s="1354"/>
      <c r="AF7" s="1365" t="s">
        <v>389</v>
      </c>
      <c r="AG7" s="1346"/>
      <c r="AH7" s="1346"/>
      <c r="AI7" s="1347"/>
      <c r="AJ7" s="1370"/>
      <c r="AK7" s="1370"/>
      <c r="AL7" s="1370"/>
      <c r="AM7" s="1371"/>
      <c r="AN7" s="1344"/>
      <c r="AO7" s="1345"/>
    </row>
    <row r="8" spans="1:41" ht="13.5" thickBot="1" x14ac:dyDescent="0.25">
      <c r="A8" s="1334"/>
      <c r="B8" s="1337"/>
      <c r="C8" s="1340"/>
      <c r="D8" s="351"/>
      <c r="E8" s="351"/>
      <c r="F8" s="1357" t="s">
        <v>9</v>
      </c>
      <c r="G8" s="1355" t="s">
        <v>96</v>
      </c>
      <c r="H8" s="351"/>
      <c r="I8" s="351"/>
      <c r="J8" s="1357" t="s">
        <v>9</v>
      </c>
      <c r="K8" s="1366" t="s">
        <v>96</v>
      </c>
      <c r="L8" s="351"/>
      <c r="M8" s="351"/>
      <c r="N8" s="1357" t="s">
        <v>9</v>
      </c>
      <c r="O8" s="1355" t="s">
        <v>96</v>
      </c>
      <c r="P8" s="351"/>
      <c r="Q8" s="351"/>
      <c r="R8" s="1357" t="s">
        <v>9</v>
      </c>
      <c r="S8" s="1355" t="s">
        <v>96</v>
      </c>
      <c r="T8" s="350"/>
      <c r="U8" s="351"/>
      <c r="V8" s="1357" t="s">
        <v>9</v>
      </c>
      <c r="W8" s="1355" t="s">
        <v>96</v>
      </c>
      <c r="X8" s="299"/>
      <c r="Y8" s="299"/>
      <c r="Z8" s="299"/>
      <c r="AA8" s="300"/>
      <c r="AB8" s="301"/>
      <c r="AC8" s="302"/>
      <c r="AD8" s="302"/>
      <c r="AE8" s="303"/>
      <c r="AF8" s="304"/>
      <c r="AG8" s="351"/>
      <c r="AH8" s="1357" t="s">
        <v>9</v>
      </c>
      <c r="AI8" s="1355" t="s">
        <v>96</v>
      </c>
      <c r="AJ8" s="304"/>
      <c r="AK8" s="351"/>
      <c r="AL8" s="1357" t="s">
        <v>9</v>
      </c>
      <c r="AM8" s="1359" t="s">
        <v>83</v>
      </c>
      <c r="AN8" s="1344"/>
      <c r="AO8" s="1345"/>
    </row>
    <row r="9" spans="1:41" ht="79.5" customHeight="1" thickBot="1" x14ac:dyDescent="0.25">
      <c r="A9" s="1335"/>
      <c r="B9" s="1338"/>
      <c r="C9" s="1341"/>
      <c r="D9" s="305" t="s">
        <v>97</v>
      </c>
      <c r="E9" s="305" t="s">
        <v>97</v>
      </c>
      <c r="F9" s="1358"/>
      <c r="G9" s="1356"/>
      <c r="H9" s="305" t="s">
        <v>97</v>
      </c>
      <c r="I9" s="305" t="s">
        <v>97</v>
      </c>
      <c r="J9" s="1358"/>
      <c r="K9" s="1367"/>
      <c r="L9" s="305" t="s">
        <v>97</v>
      </c>
      <c r="M9" s="305" t="s">
        <v>97</v>
      </c>
      <c r="N9" s="1358"/>
      <c r="O9" s="1356"/>
      <c r="P9" s="305" t="s">
        <v>97</v>
      </c>
      <c r="Q9" s="305" t="s">
        <v>97</v>
      </c>
      <c r="R9" s="1358"/>
      <c r="S9" s="1356"/>
      <c r="T9" s="352" t="s">
        <v>97</v>
      </c>
      <c r="U9" s="305" t="s">
        <v>97</v>
      </c>
      <c r="V9" s="1358"/>
      <c r="W9" s="1356"/>
      <c r="X9" s="306" t="s">
        <v>97</v>
      </c>
      <c r="Y9" s="306" t="s">
        <v>97</v>
      </c>
      <c r="Z9" s="1155" t="s">
        <v>9</v>
      </c>
      <c r="AA9" s="1151" t="s">
        <v>96</v>
      </c>
      <c r="AB9" s="306" t="s">
        <v>97</v>
      </c>
      <c r="AC9" s="306" t="s">
        <v>97</v>
      </c>
      <c r="AD9" s="1155" t="s">
        <v>9</v>
      </c>
      <c r="AE9" s="1151" t="s">
        <v>96</v>
      </c>
      <c r="AF9" s="306" t="s">
        <v>97</v>
      </c>
      <c r="AG9" s="305" t="s">
        <v>97</v>
      </c>
      <c r="AH9" s="1358"/>
      <c r="AI9" s="1356"/>
      <c r="AJ9" s="306" t="s">
        <v>107</v>
      </c>
      <c r="AK9" s="305" t="s">
        <v>107</v>
      </c>
      <c r="AL9" s="1358"/>
      <c r="AM9" s="1360"/>
      <c r="AN9" s="1344"/>
      <c r="AO9" s="1345"/>
    </row>
    <row r="10" spans="1:41" s="70" customFormat="1" ht="15.75" customHeight="1" thickBot="1" x14ac:dyDescent="0.25">
      <c r="A10" s="743"/>
      <c r="B10" s="744"/>
      <c r="C10" s="463" t="s">
        <v>98</v>
      </c>
      <c r="D10" s="464">
        <f>[1]SZAK!D90</f>
        <v>226</v>
      </c>
      <c r="E10" s="464">
        <f>[1]SZAK!E90</f>
        <v>310</v>
      </c>
      <c r="F10" s="464">
        <f>[1]SZAK!F90</f>
        <v>30</v>
      </c>
      <c r="G10" s="513" t="s">
        <v>18</v>
      </c>
      <c r="H10" s="464">
        <f>[1]SZAK!H90</f>
        <v>70</v>
      </c>
      <c r="I10" s="464">
        <f>[1]SZAK!I90</f>
        <v>266</v>
      </c>
      <c r="J10" s="464">
        <f>[1]SZAK!J90</f>
        <v>29</v>
      </c>
      <c r="K10" s="513" t="s">
        <v>18</v>
      </c>
      <c r="L10" s="464">
        <f>[1]SZAK!L90</f>
        <v>112</v>
      </c>
      <c r="M10" s="464">
        <f>[1]SZAK!M90</f>
        <v>238</v>
      </c>
      <c r="N10" s="464">
        <f>[1]SZAK!N90</f>
        <v>24</v>
      </c>
      <c r="O10" s="513" t="s">
        <v>18</v>
      </c>
      <c r="P10" s="464">
        <f>[1]SZAK!P90</f>
        <v>98</v>
      </c>
      <c r="Q10" s="464">
        <f>[1]SZAK!Q90</f>
        <v>238</v>
      </c>
      <c r="R10" s="464">
        <f>[1]SZAK!R90</f>
        <v>23</v>
      </c>
      <c r="S10" s="464" t="s">
        <v>18</v>
      </c>
      <c r="T10" s="464">
        <f>[1]SZAK!T90</f>
        <v>126</v>
      </c>
      <c r="U10" s="464">
        <f>[1]SZAK!U90</f>
        <v>154</v>
      </c>
      <c r="V10" s="464">
        <f>[1]SZAK!V90</f>
        <v>19</v>
      </c>
      <c r="W10" s="944" t="s">
        <v>18</v>
      </c>
      <c r="X10" s="464">
        <f>[1]SZAK!X90</f>
        <v>42</v>
      </c>
      <c r="Y10" s="198">
        <f>[1]SZAK!Y90</f>
        <v>126</v>
      </c>
      <c r="Z10" s="198">
        <f>[1]SZAK!Z90</f>
        <v>11</v>
      </c>
      <c r="AA10" s="945" t="s">
        <v>18</v>
      </c>
      <c r="AB10" s="464">
        <f>[1]SZAK!AB90</f>
        <v>28</v>
      </c>
      <c r="AC10" s="198">
        <f>[1]SZAK!AC90</f>
        <v>154</v>
      </c>
      <c r="AD10" s="198">
        <f>[1]SZAK!AD90</f>
        <v>15</v>
      </c>
      <c r="AE10" s="945" t="s">
        <v>18</v>
      </c>
      <c r="AF10" s="466">
        <f>[1]SZAK!AF90</f>
        <v>44</v>
      </c>
      <c r="AG10" s="464">
        <f>[1]SZAK!AG90</f>
        <v>104</v>
      </c>
      <c r="AH10" s="464">
        <f>[1]SZAK!AH90</f>
        <v>14</v>
      </c>
      <c r="AI10" s="513" t="s">
        <v>18</v>
      </c>
      <c r="AJ10" s="1157">
        <f>SUM(D10,H10,L10,P10,T10,AF10)</f>
        <v>676</v>
      </c>
      <c r="AK10" s="1158">
        <f>SUM(E10,I10,M10,Q10,U10,AG10)</f>
        <v>1310</v>
      </c>
      <c r="AL10" s="1158">
        <f>SUM(AH10,AD10,Z10,V10,R10,N10,J10,F10)</f>
        <v>165</v>
      </c>
      <c r="AM10" s="1159">
        <f>SUM(AJ10,AK10)</f>
        <v>1986</v>
      </c>
      <c r="AN10" s="1160"/>
      <c r="AO10" s="1160"/>
    </row>
    <row r="11" spans="1:41" s="1162" customFormat="1" ht="15" x14ac:dyDescent="0.2">
      <c r="A11" s="314" t="s">
        <v>2</v>
      </c>
      <c r="B11" s="862"/>
      <c r="C11" s="752" t="s">
        <v>99</v>
      </c>
      <c r="D11" s="753"/>
      <c r="E11" s="753"/>
      <c r="F11" s="754"/>
      <c r="G11" s="863"/>
      <c r="H11" s="753"/>
      <c r="I11" s="753"/>
      <c r="J11" s="754"/>
      <c r="K11" s="755"/>
      <c r="L11" s="753"/>
      <c r="M11" s="753"/>
      <c r="N11" s="754"/>
      <c r="O11" s="755"/>
      <c r="P11" s="753"/>
      <c r="Q11" s="753"/>
      <c r="R11" s="754"/>
      <c r="S11" s="946"/>
      <c r="T11" s="753"/>
      <c r="U11" s="753"/>
      <c r="V11" s="754"/>
      <c r="W11" s="755"/>
      <c r="X11" s="947"/>
      <c r="Y11" s="947"/>
      <c r="Z11" s="947"/>
      <c r="AA11" s="947"/>
      <c r="AB11" s="947"/>
      <c r="AC11" s="947"/>
      <c r="AD11" s="947"/>
      <c r="AE11" s="947"/>
      <c r="AF11" s="753"/>
      <c r="AG11" s="753"/>
      <c r="AH11" s="754"/>
      <c r="AI11" s="863"/>
      <c r="AJ11" s="400"/>
      <c r="AK11" s="400"/>
      <c r="AL11" s="400"/>
      <c r="AM11" s="758"/>
      <c r="AN11" s="1161"/>
      <c r="AO11" s="1161"/>
    </row>
    <row r="12" spans="1:41" s="1164" customFormat="1" ht="15" x14ac:dyDescent="0.2">
      <c r="A12" s="95" t="s">
        <v>599</v>
      </c>
      <c r="B12" s="68" t="s">
        <v>61</v>
      </c>
      <c r="C12" s="1163" t="s">
        <v>502</v>
      </c>
      <c r="D12" s="511"/>
      <c r="E12" s="508"/>
      <c r="F12" s="509"/>
      <c r="G12" s="510"/>
      <c r="H12" s="511"/>
      <c r="I12" s="508"/>
      <c r="J12" s="509"/>
      <c r="K12" s="671"/>
      <c r="L12" s="508"/>
      <c r="M12" s="508"/>
      <c r="N12" s="509"/>
      <c r="O12" s="510"/>
      <c r="P12" s="617"/>
      <c r="Q12" s="618"/>
      <c r="R12" s="618"/>
      <c r="S12" s="619"/>
      <c r="T12" s="508"/>
      <c r="U12" s="116">
        <v>56</v>
      </c>
      <c r="V12" s="127">
        <v>3</v>
      </c>
      <c r="W12" s="526" t="s">
        <v>416</v>
      </c>
      <c r="X12" s="520"/>
      <c r="Y12" s="99"/>
      <c r="Z12" s="99"/>
      <c r="AA12" s="100"/>
      <c r="AB12" s="617"/>
      <c r="AC12" s="618"/>
      <c r="AD12" s="618"/>
      <c r="AE12" s="619"/>
      <c r="AF12" s="617"/>
      <c r="AG12" s="618"/>
      <c r="AH12" s="618"/>
      <c r="AI12" s="619"/>
      <c r="AJ12" s="66">
        <f>SUM(D12,H12,L12,P12,T12,X12,AB12,AF12)</f>
        <v>0</v>
      </c>
      <c r="AK12" s="67">
        <f t="shared" ref="AK12:AL25" si="0">SUM(E12,I12,M12,Q12,U12,Y12,AC12,AG12)</f>
        <v>56</v>
      </c>
      <c r="AL12" s="66">
        <f t="shared" si="0"/>
        <v>3</v>
      </c>
      <c r="AM12" s="106">
        <f>SUM(AJ12,AK12)</f>
        <v>56</v>
      </c>
      <c r="AN12" s="65" t="s">
        <v>179</v>
      </c>
      <c r="AO12" s="1160" t="s">
        <v>300</v>
      </c>
    </row>
    <row r="13" spans="1:41" s="1164" customFormat="1" ht="15" x14ac:dyDescent="0.2">
      <c r="A13" s="95" t="s">
        <v>600</v>
      </c>
      <c r="B13" s="68" t="s">
        <v>61</v>
      </c>
      <c r="C13" s="1163" t="s">
        <v>503</v>
      </c>
      <c r="D13" s="511"/>
      <c r="E13" s="508"/>
      <c r="F13" s="509"/>
      <c r="G13" s="510"/>
      <c r="H13" s="511"/>
      <c r="I13" s="508"/>
      <c r="J13" s="509"/>
      <c r="K13" s="942"/>
      <c r="L13" s="943"/>
      <c r="M13" s="508"/>
      <c r="N13" s="509"/>
      <c r="O13" s="510"/>
      <c r="P13" s="620"/>
      <c r="Q13" s="621"/>
      <c r="R13" s="621"/>
      <c r="S13" s="619"/>
      <c r="T13" s="511"/>
      <c r="U13" s="116"/>
      <c r="V13" s="1067"/>
      <c r="W13" s="1068"/>
      <c r="X13" s="520"/>
      <c r="Y13" s="99">
        <v>56</v>
      </c>
      <c r="Z13" s="99">
        <v>3</v>
      </c>
      <c r="AA13" s="100" t="s">
        <v>416</v>
      </c>
      <c r="AB13" s="617"/>
      <c r="AC13" s="618"/>
      <c r="AD13" s="618"/>
      <c r="AE13" s="619"/>
      <c r="AF13" s="620"/>
      <c r="AG13" s="620"/>
      <c r="AH13" s="620"/>
      <c r="AI13" s="619"/>
      <c r="AJ13" s="66">
        <f>SUM(D13,H13,L13,P13,T13,X13,AB13,AF13)</f>
        <v>0</v>
      </c>
      <c r="AK13" s="67">
        <f t="shared" si="0"/>
        <v>56</v>
      </c>
      <c r="AL13" s="66">
        <f t="shared" si="0"/>
        <v>3</v>
      </c>
      <c r="AM13" s="106">
        <f t="shared" ref="AM13:AM28" si="1">SUM(AJ13,AK13)</f>
        <v>56</v>
      </c>
      <c r="AN13" s="65" t="s">
        <v>179</v>
      </c>
      <c r="AO13" s="1160" t="s">
        <v>300</v>
      </c>
    </row>
    <row r="14" spans="1:41" s="1164" customFormat="1" ht="15" x14ac:dyDescent="0.2">
      <c r="A14" s="95" t="s">
        <v>619</v>
      </c>
      <c r="B14" s="68" t="s">
        <v>61</v>
      </c>
      <c r="C14" s="1163" t="s">
        <v>495</v>
      </c>
      <c r="D14" s="511"/>
      <c r="E14" s="508"/>
      <c r="F14" s="509"/>
      <c r="G14" s="510"/>
      <c r="H14" s="511"/>
      <c r="I14" s="508"/>
      <c r="J14" s="509"/>
      <c r="K14" s="671"/>
      <c r="L14" s="508"/>
      <c r="M14" s="508"/>
      <c r="N14" s="509"/>
      <c r="O14" s="510"/>
      <c r="P14" s="617"/>
      <c r="Q14" s="618"/>
      <c r="R14" s="618"/>
      <c r="S14" s="619"/>
      <c r="T14" s="508"/>
      <c r="U14" s="508"/>
      <c r="V14" s="1165"/>
      <c r="W14" s="942"/>
      <c r="X14" s="617"/>
      <c r="Y14" s="618"/>
      <c r="Z14" s="618"/>
      <c r="AA14" s="619"/>
      <c r="AB14" s="617"/>
      <c r="AC14" s="618"/>
      <c r="AD14" s="618"/>
      <c r="AE14" s="619"/>
      <c r="AF14" s="520">
        <v>20</v>
      </c>
      <c r="AG14" s="99">
        <v>20</v>
      </c>
      <c r="AH14" s="99">
        <v>3</v>
      </c>
      <c r="AI14" s="100" t="s">
        <v>1</v>
      </c>
      <c r="AJ14" s="66">
        <f>SUM(D14,H14,L14,P14,T14,X14,AB14,AF14)</f>
        <v>20</v>
      </c>
      <c r="AK14" s="67">
        <f t="shared" si="0"/>
        <v>20</v>
      </c>
      <c r="AL14" s="66">
        <f t="shared" si="0"/>
        <v>3</v>
      </c>
      <c r="AM14" s="106">
        <f t="shared" si="1"/>
        <v>40</v>
      </c>
      <c r="AN14" s="65" t="s">
        <v>168</v>
      </c>
      <c r="AO14" s="1160" t="s">
        <v>159</v>
      </c>
    </row>
    <row r="15" spans="1:41" ht="15" x14ac:dyDescent="0.2">
      <c r="A15" s="1204" t="s">
        <v>583</v>
      </c>
      <c r="B15" s="68" t="s">
        <v>61</v>
      </c>
      <c r="C15" s="1269" t="s">
        <v>402</v>
      </c>
      <c r="D15" s="116"/>
      <c r="E15" s="116"/>
      <c r="F15" s="117"/>
      <c r="G15" s="118"/>
      <c r="H15" s="115">
        <v>42</v>
      </c>
      <c r="I15" s="116">
        <v>28</v>
      </c>
      <c r="J15" s="117">
        <v>3</v>
      </c>
      <c r="K15" s="118" t="s">
        <v>1</v>
      </c>
      <c r="L15" s="115"/>
      <c r="M15" s="116"/>
      <c r="N15" s="117"/>
      <c r="O15" s="118"/>
      <c r="P15" s="115"/>
      <c r="Q15" s="116"/>
      <c r="R15" s="117"/>
      <c r="S15" s="118"/>
      <c r="T15" s="115"/>
      <c r="U15" s="116"/>
      <c r="V15" s="1067"/>
      <c r="W15" s="1166"/>
      <c r="X15" s="520"/>
      <c r="Y15" s="99"/>
      <c r="Z15" s="99"/>
      <c r="AA15" s="100"/>
      <c r="AB15" s="520"/>
      <c r="AC15" s="99"/>
      <c r="AD15" s="99"/>
      <c r="AE15" s="100"/>
      <c r="AF15" s="1167"/>
      <c r="AG15" s="1168"/>
      <c r="AH15" s="1068"/>
      <c r="AI15" s="100"/>
      <c r="AJ15" s="66">
        <f t="shared" ref="AJ15:AJ28" si="2">SUM(D15,H15,L15,P15,T15,X15,AB15,AF15)</f>
        <v>42</v>
      </c>
      <c r="AK15" s="67">
        <f t="shared" si="0"/>
        <v>28</v>
      </c>
      <c r="AL15" s="66">
        <f t="shared" si="0"/>
        <v>3</v>
      </c>
      <c r="AM15" s="106">
        <f t="shared" si="1"/>
        <v>70</v>
      </c>
      <c r="AN15" s="1265" t="s">
        <v>773</v>
      </c>
      <c r="AO15" s="1170" t="s">
        <v>161</v>
      </c>
    </row>
    <row r="16" spans="1:41" ht="15" x14ac:dyDescent="0.2">
      <c r="A16" s="1204" t="s">
        <v>621</v>
      </c>
      <c r="B16" s="68" t="s">
        <v>61</v>
      </c>
      <c r="C16" s="1270" t="s">
        <v>526</v>
      </c>
      <c r="D16" s="116"/>
      <c r="E16" s="116"/>
      <c r="F16" s="117"/>
      <c r="G16" s="120"/>
      <c r="H16" s="115"/>
      <c r="I16" s="116"/>
      <c r="J16" s="117"/>
      <c r="K16" s="118"/>
      <c r="L16" s="115"/>
      <c r="M16" s="116"/>
      <c r="N16" s="117"/>
      <c r="O16" s="118"/>
      <c r="P16" s="115"/>
      <c r="Q16" s="116"/>
      <c r="R16" s="117"/>
      <c r="S16" s="118"/>
      <c r="T16" s="115"/>
      <c r="U16" s="632"/>
      <c r="V16" s="99"/>
      <c r="W16" s="101"/>
      <c r="X16" s="520"/>
      <c r="Y16" s="99"/>
      <c r="Z16" s="99"/>
      <c r="AA16" s="100"/>
      <c r="AB16" s="97">
        <v>28</v>
      </c>
      <c r="AC16" s="98">
        <v>42</v>
      </c>
      <c r="AD16" s="101">
        <v>4</v>
      </c>
      <c r="AE16" s="100" t="s">
        <v>1</v>
      </c>
      <c r="AF16" s="97"/>
      <c r="AG16" s="98"/>
      <c r="AH16" s="101"/>
      <c r="AI16" s="100"/>
      <c r="AJ16" s="66">
        <f t="shared" si="2"/>
        <v>28</v>
      </c>
      <c r="AK16" s="67">
        <f t="shared" si="0"/>
        <v>42</v>
      </c>
      <c r="AL16" s="66">
        <f t="shared" si="0"/>
        <v>4</v>
      </c>
      <c r="AM16" s="106">
        <f t="shared" si="1"/>
        <v>70</v>
      </c>
      <c r="AN16" s="1265" t="s">
        <v>773</v>
      </c>
      <c r="AO16" s="1169" t="s">
        <v>620</v>
      </c>
    </row>
    <row r="17" spans="1:46" ht="15" x14ac:dyDescent="0.2">
      <c r="A17" s="1204" t="s">
        <v>622</v>
      </c>
      <c r="B17" s="68" t="s">
        <v>61</v>
      </c>
      <c r="C17" s="1270" t="s">
        <v>403</v>
      </c>
      <c r="D17" s="116"/>
      <c r="E17" s="116"/>
      <c r="F17" s="117"/>
      <c r="G17" s="120"/>
      <c r="H17" s="115"/>
      <c r="I17" s="116"/>
      <c r="J17" s="117"/>
      <c r="K17" s="118"/>
      <c r="L17" s="115">
        <v>28</v>
      </c>
      <c r="M17" s="116">
        <v>42</v>
      </c>
      <c r="N17" s="117">
        <v>3</v>
      </c>
      <c r="O17" s="118" t="s">
        <v>1</v>
      </c>
      <c r="P17" s="115"/>
      <c r="Q17" s="116"/>
      <c r="R17" s="117"/>
      <c r="S17" s="118"/>
      <c r="T17" s="115"/>
      <c r="U17" s="116"/>
      <c r="V17" s="521"/>
      <c r="W17" s="522"/>
      <c r="X17" s="520"/>
      <c r="Y17" s="99"/>
      <c r="Z17" s="99"/>
      <c r="AA17" s="100"/>
      <c r="AB17" s="520"/>
      <c r="AC17" s="99"/>
      <c r="AD17" s="99"/>
      <c r="AE17" s="100"/>
      <c r="AF17" s="523"/>
      <c r="AG17" s="524"/>
      <c r="AH17" s="521"/>
      <c r="AI17" s="525"/>
      <c r="AJ17" s="66">
        <f t="shared" si="2"/>
        <v>28</v>
      </c>
      <c r="AK17" s="67">
        <f t="shared" si="0"/>
        <v>42</v>
      </c>
      <c r="AL17" s="66">
        <f t="shared" si="0"/>
        <v>3</v>
      </c>
      <c r="AM17" s="106">
        <f t="shared" si="1"/>
        <v>70</v>
      </c>
      <c r="AN17" s="1265" t="s">
        <v>773</v>
      </c>
      <c r="AO17" s="1160" t="s">
        <v>171</v>
      </c>
    </row>
    <row r="18" spans="1:46" s="1164" customFormat="1" ht="15" x14ac:dyDescent="0.2">
      <c r="A18" s="1204" t="s">
        <v>623</v>
      </c>
      <c r="B18" s="68" t="s">
        <v>61</v>
      </c>
      <c r="C18" s="1268" t="s">
        <v>496</v>
      </c>
      <c r="D18" s="508"/>
      <c r="E18" s="508"/>
      <c r="F18" s="509"/>
      <c r="G18" s="510"/>
      <c r="H18" s="511"/>
      <c r="I18" s="508"/>
      <c r="J18" s="509"/>
      <c r="K18" s="510"/>
      <c r="L18" s="511"/>
      <c r="M18" s="508"/>
      <c r="N18" s="509"/>
      <c r="O18" s="510"/>
      <c r="P18" s="530">
        <v>42</v>
      </c>
      <c r="Q18" s="531">
        <v>42</v>
      </c>
      <c r="R18" s="532">
        <v>4</v>
      </c>
      <c r="S18" s="609" t="s">
        <v>1</v>
      </c>
      <c r="T18" s="511"/>
      <c r="U18" s="508"/>
      <c r="V18" s="509"/>
      <c r="W18" s="942"/>
      <c r="X18" s="617"/>
      <c r="Y18" s="618"/>
      <c r="Z18" s="618"/>
      <c r="AA18" s="619"/>
      <c r="AB18" s="617"/>
      <c r="AC18" s="618"/>
      <c r="AD18" s="618"/>
      <c r="AE18" s="619"/>
      <c r="AF18" s="511"/>
      <c r="AG18" s="508"/>
      <c r="AH18" s="509"/>
      <c r="AI18" s="510"/>
      <c r="AJ18" s="66">
        <f t="shared" si="2"/>
        <v>42</v>
      </c>
      <c r="AK18" s="67">
        <f t="shared" si="0"/>
        <v>42</v>
      </c>
      <c r="AL18" s="66">
        <f t="shared" si="0"/>
        <v>4</v>
      </c>
      <c r="AM18" s="106">
        <f t="shared" si="1"/>
        <v>84</v>
      </c>
      <c r="AN18" s="1265" t="s">
        <v>773</v>
      </c>
      <c r="AO18" s="1160" t="s">
        <v>161</v>
      </c>
    </row>
    <row r="19" spans="1:46" ht="15" x14ac:dyDescent="0.2">
      <c r="A19" s="1204" t="s">
        <v>584</v>
      </c>
      <c r="B19" s="1171" t="s">
        <v>61</v>
      </c>
      <c r="C19" s="1268" t="s">
        <v>405</v>
      </c>
      <c r="D19" s="116"/>
      <c r="E19" s="116"/>
      <c r="F19" s="117"/>
      <c r="G19" s="118"/>
      <c r="H19" s="115"/>
      <c r="I19" s="116"/>
      <c r="J19" s="117"/>
      <c r="K19" s="118"/>
      <c r="L19" s="115"/>
      <c r="M19" s="116"/>
      <c r="N19" s="117"/>
      <c r="O19" s="118"/>
      <c r="P19" s="115"/>
      <c r="Q19" s="116"/>
      <c r="R19" s="117"/>
      <c r="S19" s="118"/>
      <c r="T19" s="115">
        <v>28</v>
      </c>
      <c r="U19" s="116">
        <v>14</v>
      </c>
      <c r="V19" s="117">
        <v>4</v>
      </c>
      <c r="W19" s="526" t="s">
        <v>101</v>
      </c>
      <c r="X19" s="520"/>
      <c r="Y19" s="99"/>
      <c r="Z19" s="99"/>
      <c r="AA19" s="100"/>
      <c r="AB19" s="520"/>
      <c r="AC19" s="99"/>
      <c r="AD19" s="99"/>
      <c r="AE19" s="100"/>
      <c r="AF19" s="115"/>
      <c r="AG19" s="116"/>
      <c r="AH19" s="117"/>
      <c r="AI19" s="118"/>
      <c r="AJ19" s="66">
        <f t="shared" si="2"/>
        <v>28</v>
      </c>
      <c r="AK19" s="67">
        <f t="shared" si="0"/>
        <v>14</v>
      </c>
      <c r="AL19" s="66">
        <f t="shared" si="0"/>
        <v>4</v>
      </c>
      <c r="AM19" s="106">
        <f t="shared" si="1"/>
        <v>42</v>
      </c>
      <c r="AN19" s="1265" t="s">
        <v>773</v>
      </c>
      <c r="AO19" s="1160" t="s">
        <v>620</v>
      </c>
    </row>
    <row r="20" spans="1:46" ht="15" x14ac:dyDescent="0.2">
      <c r="A20" s="1204" t="s">
        <v>624</v>
      </c>
      <c r="B20" s="68" t="s">
        <v>61</v>
      </c>
      <c r="C20" s="1268" t="s">
        <v>406</v>
      </c>
      <c r="D20" s="116"/>
      <c r="E20" s="116"/>
      <c r="F20" s="117"/>
      <c r="G20" s="118"/>
      <c r="H20" s="115"/>
      <c r="I20" s="116"/>
      <c r="J20" s="117"/>
      <c r="K20" s="118"/>
      <c r="L20" s="115"/>
      <c r="M20" s="116"/>
      <c r="N20" s="117"/>
      <c r="O20" s="118"/>
      <c r="P20" s="115"/>
      <c r="Q20" s="116"/>
      <c r="R20" s="117"/>
      <c r="S20" s="118"/>
      <c r="T20" s="115">
        <v>28</v>
      </c>
      <c r="U20" s="116">
        <v>14</v>
      </c>
      <c r="V20" s="117">
        <v>4</v>
      </c>
      <c r="W20" s="526" t="s">
        <v>101</v>
      </c>
      <c r="X20" s="520"/>
      <c r="Y20" s="99"/>
      <c r="Z20" s="99"/>
      <c r="AA20" s="100"/>
      <c r="AB20" s="520"/>
      <c r="AC20" s="99"/>
      <c r="AD20" s="99"/>
      <c r="AE20" s="100"/>
      <c r="AF20" s="115"/>
      <c r="AG20" s="116"/>
      <c r="AH20" s="117"/>
      <c r="AI20" s="118"/>
      <c r="AJ20" s="66">
        <f t="shared" si="2"/>
        <v>28</v>
      </c>
      <c r="AK20" s="67">
        <f t="shared" si="0"/>
        <v>14</v>
      </c>
      <c r="AL20" s="66">
        <f t="shared" si="0"/>
        <v>4</v>
      </c>
      <c r="AM20" s="106">
        <f t="shared" si="1"/>
        <v>42</v>
      </c>
      <c r="AN20" s="1265" t="s">
        <v>773</v>
      </c>
      <c r="AO20" s="1160" t="s">
        <v>171</v>
      </c>
    </row>
    <row r="21" spans="1:46" ht="15" x14ac:dyDescent="0.2">
      <c r="A21" s="1204" t="s">
        <v>627</v>
      </c>
      <c r="B21" s="1171" t="s">
        <v>61</v>
      </c>
      <c r="C21" s="1268" t="s">
        <v>407</v>
      </c>
      <c r="D21" s="116"/>
      <c r="E21" s="116"/>
      <c r="F21" s="117"/>
      <c r="G21" s="118"/>
      <c r="H21" s="115"/>
      <c r="I21" s="116"/>
      <c r="J21" s="117"/>
      <c r="K21" s="118"/>
      <c r="L21" s="115"/>
      <c r="M21" s="116"/>
      <c r="N21" s="117"/>
      <c r="O21" s="118"/>
      <c r="P21" s="115"/>
      <c r="Q21" s="116"/>
      <c r="R21" s="117"/>
      <c r="S21" s="118"/>
      <c r="T21" s="115"/>
      <c r="U21" s="116"/>
      <c r="V21" s="117"/>
      <c r="W21" s="526"/>
      <c r="X21" s="520">
        <v>42</v>
      </c>
      <c r="Y21" s="99">
        <v>28</v>
      </c>
      <c r="Z21" s="99">
        <v>4</v>
      </c>
      <c r="AA21" s="100" t="s">
        <v>101</v>
      </c>
      <c r="AB21" s="520"/>
      <c r="AC21" s="99"/>
      <c r="AD21" s="99"/>
      <c r="AE21" s="100"/>
      <c r="AF21" s="115"/>
      <c r="AG21" s="116"/>
      <c r="AH21" s="117"/>
      <c r="AI21" s="118"/>
      <c r="AJ21" s="66">
        <f t="shared" si="2"/>
        <v>42</v>
      </c>
      <c r="AK21" s="67">
        <f t="shared" si="0"/>
        <v>28</v>
      </c>
      <c r="AL21" s="66">
        <f t="shared" si="0"/>
        <v>4</v>
      </c>
      <c r="AM21" s="106">
        <f t="shared" si="1"/>
        <v>70</v>
      </c>
      <c r="AN21" s="1265" t="s">
        <v>773</v>
      </c>
      <c r="AO21" s="1160" t="s">
        <v>171</v>
      </c>
    </row>
    <row r="22" spans="1:46" ht="15" x14ac:dyDescent="0.2">
      <c r="A22" s="1204" t="s">
        <v>625</v>
      </c>
      <c r="B22" s="68" t="s">
        <v>61</v>
      </c>
      <c r="C22" s="1268" t="s">
        <v>626</v>
      </c>
      <c r="D22" s="116"/>
      <c r="E22" s="116"/>
      <c r="F22" s="117"/>
      <c r="G22" s="118"/>
      <c r="H22" s="115"/>
      <c r="I22" s="116"/>
      <c r="J22" s="117"/>
      <c r="K22" s="118"/>
      <c r="L22" s="115"/>
      <c r="M22" s="116"/>
      <c r="N22" s="117"/>
      <c r="O22" s="118"/>
      <c r="P22" s="115"/>
      <c r="Q22" s="116"/>
      <c r="R22" s="117"/>
      <c r="S22" s="118"/>
      <c r="T22" s="115"/>
      <c r="U22" s="116"/>
      <c r="V22" s="117"/>
      <c r="W22" s="526"/>
      <c r="X22" s="520">
        <v>42</v>
      </c>
      <c r="Y22" s="99">
        <v>28</v>
      </c>
      <c r="Z22" s="99">
        <v>4</v>
      </c>
      <c r="AA22" s="100" t="s">
        <v>101</v>
      </c>
      <c r="AB22" s="520"/>
      <c r="AC22" s="99"/>
      <c r="AD22" s="99"/>
      <c r="AE22" s="100"/>
      <c r="AF22" s="115"/>
      <c r="AG22" s="116"/>
      <c r="AH22" s="117"/>
      <c r="AI22" s="118"/>
      <c r="AJ22" s="66">
        <f t="shared" si="2"/>
        <v>42</v>
      </c>
      <c r="AK22" s="67">
        <f t="shared" si="0"/>
        <v>28</v>
      </c>
      <c r="AL22" s="66">
        <f t="shared" si="0"/>
        <v>4</v>
      </c>
      <c r="AM22" s="106">
        <f t="shared" si="1"/>
        <v>70</v>
      </c>
      <c r="AN22" s="1265" t="s">
        <v>773</v>
      </c>
      <c r="AO22" s="1541" t="s">
        <v>784</v>
      </c>
    </row>
    <row r="23" spans="1:46" ht="15" x14ac:dyDescent="0.2">
      <c r="A23" s="1204" t="s">
        <v>628</v>
      </c>
      <c r="B23" s="68" t="s">
        <v>61</v>
      </c>
      <c r="C23" s="1268" t="s">
        <v>629</v>
      </c>
      <c r="D23" s="116"/>
      <c r="E23" s="116"/>
      <c r="F23" s="117"/>
      <c r="G23" s="118"/>
      <c r="H23" s="115"/>
      <c r="I23" s="116"/>
      <c r="J23" s="117"/>
      <c r="K23" s="118"/>
      <c r="L23" s="115"/>
      <c r="M23" s="116"/>
      <c r="N23" s="117"/>
      <c r="O23" s="118"/>
      <c r="P23" s="115"/>
      <c r="Q23" s="116"/>
      <c r="R23" s="117"/>
      <c r="S23" s="118"/>
      <c r="T23" s="115"/>
      <c r="U23" s="116"/>
      <c r="V23" s="117"/>
      <c r="W23" s="526"/>
      <c r="X23" s="520"/>
      <c r="Y23" s="99"/>
      <c r="Z23" s="99"/>
      <c r="AA23" s="100"/>
      <c r="AB23" s="520">
        <v>28</v>
      </c>
      <c r="AC23" s="99">
        <v>28</v>
      </c>
      <c r="AD23" s="99">
        <v>4</v>
      </c>
      <c r="AE23" s="100" t="s">
        <v>101</v>
      </c>
      <c r="AF23" s="115"/>
      <c r="AG23" s="116"/>
      <c r="AH23" s="117"/>
      <c r="AI23" s="118"/>
      <c r="AJ23" s="66">
        <f t="shared" si="2"/>
        <v>28</v>
      </c>
      <c r="AK23" s="67">
        <f t="shared" si="0"/>
        <v>28</v>
      </c>
      <c r="AL23" s="66">
        <f t="shared" si="0"/>
        <v>4</v>
      </c>
      <c r="AM23" s="106">
        <f t="shared" si="1"/>
        <v>56</v>
      </c>
      <c r="AN23" s="1265" t="s">
        <v>773</v>
      </c>
      <c r="AO23" s="1541" t="s">
        <v>784</v>
      </c>
    </row>
    <row r="24" spans="1:46" ht="15" x14ac:dyDescent="0.2">
      <c r="A24" s="1271" t="s">
        <v>630</v>
      </c>
      <c r="B24" s="68" t="s">
        <v>61</v>
      </c>
      <c r="C24" s="1268" t="s">
        <v>527</v>
      </c>
      <c r="D24" s="116"/>
      <c r="E24" s="116"/>
      <c r="F24" s="117"/>
      <c r="G24" s="118"/>
      <c r="H24" s="115"/>
      <c r="I24" s="116"/>
      <c r="J24" s="117"/>
      <c r="K24" s="118"/>
      <c r="L24" s="115"/>
      <c r="M24" s="116"/>
      <c r="N24" s="117"/>
      <c r="O24" s="118"/>
      <c r="P24" s="115"/>
      <c r="Q24" s="116"/>
      <c r="R24" s="117"/>
      <c r="S24" s="118"/>
      <c r="T24" s="115"/>
      <c r="U24" s="116"/>
      <c r="V24" s="117"/>
      <c r="W24" s="526"/>
      <c r="X24" s="520"/>
      <c r="Y24" s="99"/>
      <c r="Z24" s="99"/>
      <c r="AA24" s="100"/>
      <c r="AB24" s="520"/>
      <c r="AC24" s="99"/>
      <c r="AD24" s="99"/>
      <c r="AE24" s="100"/>
      <c r="AF24" s="115">
        <v>40</v>
      </c>
      <c r="AG24" s="116">
        <v>40</v>
      </c>
      <c r="AH24" s="117">
        <v>4</v>
      </c>
      <c r="AI24" s="118" t="s">
        <v>86</v>
      </c>
      <c r="AJ24" s="66">
        <f t="shared" si="2"/>
        <v>40</v>
      </c>
      <c r="AK24" s="67">
        <f t="shared" si="0"/>
        <v>40</v>
      </c>
      <c r="AL24" s="66">
        <f t="shared" si="0"/>
        <v>4</v>
      </c>
      <c r="AM24" s="106">
        <f t="shared" si="1"/>
        <v>80</v>
      </c>
      <c r="AN24" s="1265" t="s">
        <v>773</v>
      </c>
      <c r="AO24" s="1160" t="s">
        <v>171</v>
      </c>
    </row>
    <row r="25" spans="1:46" ht="15" x14ac:dyDescent="0.2">
      <c r="A25" s="1204" t="s">
        <v>585</v>
      </c>
      <c r="B25" s="68" t="s">
        <v>61</v>
      </c>
      <c r="C25" s="1268" t="s">
        <v>404</v>
      </c>
      <c r="D25" s="116"/>
      <c r="E25" s="116"/>
      <c r="F25" s="117"/>
      <c r="G25" s="118"/>
      <c r="H25" s="115"/>
      <c r="I25" s="116"/>
      <c r="J25" s="117"/>
      <c r="K25" s="118"/>
      <c r="L25" s="115"/>
      <c r="M25" s="116"/>
      <c r="N25" s="117"/>
      <c r="O25" s="118"/>
      <c r="P25" s="115"/>
      <c r="Q25" s="116"/>
      <c r="R25" s="117"/>
      <c r="S25" s="118"/>
      <c r="T25" s="115"/>
      <c r="U25" s="116"/>
      <c r="V25" s="117"/>
      <c r="W25" s="526"/>
      <c r="X25" s="520"/>
      <c r="Y25" s="99"/>
      <c r="Z25" s="99"/>
      <c r="AA25" s="100"/>
      <c r="AB25" s="115">
        <v>28</v>
      </c>
      <c r="AC25" s="116">
        <v>28</v>
      </c>
      <c r="AD25" s="532">
        <v>3</v>
      </c>
      <c r="AE25" s="118" t="s">
        <v>101</v>
      </c>
      <c r="AF25" s="115"/>
      <c r="AG25" s="116"/>
      <c r="AH25" s="117"/>
      <c r="AI25" s="118"/>
      <c r="AJ25" s="66">
        <f t="shared" si="2"/>
        <v>28</v>
      </c>
      <c r="AK25" s="67">
        <f t="shared" si="0"/>
        <v>28</v>
      </c>
      <c r="AL25" s="66">
        <f t="shared" si="0"/>
        <v>3</v>
      </c>
      <c r="AM25" s="106">
        <f t="shared" si="1"/>
        <v>56</v>
      </c>
      <c r="AN25" s="1265" t="s">
        <v>773</v>
      </c>
      <c r="AO25" s="1160" t="s">
        <v>161</v>
      </c>
    </row>
    <row r="26" spans="1:46" s="1164" customFormat="1" ht="15" x14ac:dyDescent="0.2">
      <c r="A26" s="113" t="s">
        <v>631</v>
      </c>
      <c r="B26" s="68" t="s">
        <v>61</v>
      </c>
      <c r="C26" s="1060" t="s">
        <v>500</v>
      </c>
      <c r="D26" s="508"/>
      <c r="E26" s="508"/>
      <c r="F26" s="509"/>
      <c r="G26" s="510"/>
      <c r="H26" s="511"/>
      <c r="I26" s="508"/>
      <c r="J26" s="509"/>
      <c r="K26" s="510"/>
      <c r="L26" s="511"/>
      <c r="M26" s="508"/>
      <c r="N26" s="509"/>
      <c r="O26" s="510"/>
      <c r="P26" s="511"/>
      <c r="Q26" s="508"/>
      <c r="R26" s="509"/>
      <c r="S26" s="510"/>
      <c r="T26" s="511"/>
      <c r="U26" s="508"/>
      <c r="V26" s="509"/>
      <c r="W26" s="942"/>
      <c r="X26" s="1069">
        <v>28</v>
      </c>
      <c r="Y26" s="1070">
        <v>28</v>
      </c>
      <c r="Z26" s="1070">
        <v>4</v>
      </c>
      <c r="AA26" s="1071" t="s">
        <v>415</v>
      </c>
      <c r="AB26" s="1069"/>
      <c r="AC26" s="1070"/>
      <c r="AD26" s="1070"/>
      <c r="AE26" s="1071"/>
      <c r="AF26" s="530"/>
      <c r="AG26" s="931"/>
      <c r="AH26" s="932"/>
      <c r="AI26" s="510"/>
      <c r="AJ26" s="66">
        <f>SUM(D26,H26,L26,P26,T26,X26,AB26,AF26)</f>
        <v>28</v>
      </c>
      <c r="AK26" s="67">
        <f>SUM(E26,I26,M26,Q26,U26,Y26,AC26,AG26)</f>
        <v>28</v>
      </c>
      <c r="AL26" s="66">
        <f>SUM(F26,J26,N26,R26,V26,Z26,AD26,AH26)</f>
        <v>4</v>
      </c>
      <c r="AM26" s="106">
        <f t="shared" si="1"/>
        <v>56</v>
      </c>
      <c r="AN26" s="1169" t="s">
        <v>190</v>
      </c>
      <c r="AO26" s="1160" t="s">
        <v>172</v>
      </c>
    </row>
    <row r="27" spans="1:46" s="1164" customFormat="1" ht="15" x14ac:dyDescent="0.2">
      <c r="A27" s="113" t="s">
        <v>632</v>
      </c>
      <c r="B27" s="68" t="s">
        <v>61</v>
      </c>
      <c r="C27" s="1060" t="s">
        <v>501</v>
      </c>
      <c r="D27" s="508"/>
      <c r="E27" s="508"/>
      <c r="F27" s="509"/>
      <c r="G27" s="510"/>
      <c r="H27" s="511"/>
      <c r="I27" s="508"/>
      <c r="J27" s="509"/>
      <c r="K27" s="510"/>
      <c r="L27" s="511"/>
      <c r="M27" s="508"/>
      <c r="N27" s="509"/>
      <c r="O27" s="510"/>
      <c r="P27" s="511"/>
      <c r="Q27" s="508"/>
      <c r="R27" s="509"/>
      <c r="S27" s="510"/>
      <c r="T27" s="511"/>
      <c r="U27" s="508"/>
      <c r="V27" s="509"/>
      <c r="W27" s="942"/>
      <c r="X27" s="1072"/>
      <c r="Y27" s="1073"/>
      <c r="Z27" s="1073"/>
      <c r="AA27" s="1074"/>
      <c r="AB27" s="1069">
        <v>28</v>
      </c>
      <c r="AC27" s="1070">
        <v>28</v>
      </c>
      <c r="AD27" s="1070">
        <v>4</v>
      </c>
      <c r="AE27" s="1071" t="s">
        <v>497</v>
      </c>
      <c r="AF27" s="530"/>
      <c r="AG27" s="931"/>
      <c r="AH27" s="932"/>
      <c r="AI27" s="510"/>
      <c r="AJ27" s="66">
        <f t="shared" ref="AJ27:AL28" si="3">SUM(D27,H27,L27,P27,T27,X27,AB27,AF27)</f>
        <v>28</v>
      </c>
      <c r="AK27" s="67">
        <f t="shared" si="3"/>
        <v>28</v>
      </c>
      <c r="AL27" s="66">
        <f t="shared" si="3"/>
        <v>4</v>
      </c>
      <c r="AM27" s="106">
        <f t="shared" si="1"/>
        <v>56</v>
      </c>
      <c r="AN27" s="1169" t="s">
        <v>190</v>
      </c>
      <c r="AO27" s="1160" t="s">
        <v>172</v>
      </c>
    </row>
    <row r="28" spans="1:46" ht="15" x14ac:dyDescent="0.2">
      <c r="A28" s="1204" t="s">
        <v>586</v>
      </c>
      <c r="B28" s="68" t="s">
        <v>61</v>
      </c>
      <c r="C28" s="1268" t="s">
        <v>408</v>
      </c>
      <c r="D28" s="116"/>
      <c r="E28" s="116"/>
      <c r="F28" s="117"/>
      <c r="G28" s="118"/>
      <c r="H28" s="115"/>
      <c r="I28" s="116"/>
      <c r="J28" s="117"/>
      <c r="K28" s="118"/>
      <c r="L28" s="115"/>
      <c r="M28" s="116"/>
      <c r="N28" s="117"/>
      <c r="O28" s="118"/>
      <c r="P28" s="115"/>
      <c r="Q28" s="116"/>
      <c r="R28" s="117"/>
      <c r="S28" s="118"/>
      <c r="T28" s="115"/>
      <c r="U28" s="116"/>
      <c r="V28" s="117"/>
      <c r="W28" s="526"/>
      <c r="X28" s="533"/>
      <c r="Y28" s="534"/>
      <c r="Z28" s="534"/>
      <c r="AA28" s="535"/>
      <c r="AB28" s="533"/>
      <c r="AC28" s="534"/>
      <c r="AD28" s="534"/>
      <c r="AE28" s="535"/>
      <c r="AF28" s="533">
        <v>30</v>
      </c>
      <c r="AG28" s="534"/>
      <c r="AH28" s="534">
        <v>4</v>
      </c>
      <c r="AI28" s="535" t="s">
        <v>1</v>
      </c>
      <c r="AJ28" s="66">
        <f t="shared" si="2"/>
        <v>30</v>
      </c>
      <c r="AK28" s="67">
        <f t="shared" si="3"/>
        <v>0</v>
      </c>
      <c r="AL28" s="66">
        <f t="shared" si="3"/>
        <v>4</v>
      </c>
      <c r="AM28" s="106">
        <f t="shared" si="1"/>
        <v>30</v>
      </c>
      <c r="AN28" s="1265" t="s">
        <v>773</v>
      </c>
      <c r="AO28" s="1170" t="s">
        <v>163</v>
      </c>
    </row>
    <row r="29" spans="1:46" s="1162" customFormat="1" ht="15.75" thickBot="1" x14ac:dyDescent="0.25">
      <c r="A29" s="206"/>
      <c r="B29" s="1172"/>
      <c r="C29" s="1173" t="s">
        <v>105</v>
      </c>
      <c r="D29" s="869">
        <f>SUM(D12:D28)</f>
        <v>0</v>
      </c>
      <c r="E29" s="869">
        <f>SUM(E12:E28)</f>
        <v>0</v>
      </c>
      <c r="F29" s="869">
        <f>SUM(F12:F28)</f>
        <v>0</v>
      </c>
      <c r="G29" s="870" t="s">
        <v>18</v>
      </c>
      <c r="H29" s="869">
        <f>SUM(H12:H28)</f>
        <v>42</v>
      </c>
      <c r="I29" s="869">
        <f>SUM(I12:I28)</f>
        <v>28</v>
      </c>
      <c r="J29" s="869">
        <f>SUM(J12:J28)</f>
        <v>3</v>
      </c>
      <c r="K29" s="870" t="s">
        <v>18</v>
      </c>
      <c r="L29" s="869">
        <f>SUM(L12:L28)</f>
        <v>28</v>
      </c>
      <c r="M29" s="869">
        <f>SUM(M12:M28)</f>
        <v>42</v>
      </c>
      <c r="N29" s="869">
        <f>SUM(N12:N28)</f>
        <v>3</v>
      </c>
      <c r="O29" s="870" t="s">
        <v>18</v>
      </c>
      <c r="P29" s="869">
        <f>SUM(P12:P28)</f>
        <v>42</v>
      </c>
      <c r="Q29" s="869">
        <f>SUM(Q12:Q28)</f>
        <v>42</v>
      </c>
      <c r="R29" s="869">
        <f>SUM(R12:R28)</f>
        <v>4</v>
      </c>
      <c r="S29" s="870" t="s">
        <v>18</v>
      </c>
      <c r="T29" s="940">
        <f>SUM(T12:T28)</f>
        <v>56</v>
      </c>
      <c r="U29" s="869">
        <f>SUM(U12:U28)</f>
        <v>84</v>
      </c>
      <c r="V29" s="869">
        <f>SUM(V12:V28)</f>
        <v>11</v>
      </c>
      <c r="W29" s="948" t="s">
        <v>18</v>
      </c>
      <c r="X29" s="949">
        <f>SUM(X12:X28)</f>
        <v>112</v>
      </c>
      <c r="Y29" s="950">
        <f>SUM(Y12:Y28)</f>
        <v>140</v>
      </c>
      <c r="Z29" s="950">
        <f>SUM(Z12:Z28)</f>
        <v>15</v>
      </c>
      <c r="AA29" s="951" t="s">
        <v>18</v>
      </c>
      <c r="AB29" s="949">
        <f>SUM(AB12:AB28)</f>
        <v>112</v>
      </c>
      <c r="AC29" s="950">
        <f>SUM(AC12:AC28)</f>
        <v>126</v>
      </c>
      <c r="AD29" s="950">
        <f>SUM(AD12:AD28)</f>
        <v>15</v>
      </c>
      <c r="AE29" s="948" t="s">
        <v>18</v>
      </c>
      <c r="AF29" s="952">
        <f>SUM(AF12:AF28)</f>
        <v>90</v>
      </c>
      <c r="AG29" s="869">
        <f>SUM(AG12:AG28)</f>
        <v>60</v>
      </c>
      <c r="AH29" s="869">
        <f>SUM(AH12:AH28)</f>
        <v>11</v>
      </c>
      <c r="AI29" s="870" t="s">
        <v>18</v>
      </c>
      <c r="AJ29" s="940">
        <f>SUM(AJ12:AJ28)</f>
        <v>482</v>
      </c>
      <c r="AK29" s="869">
        <f>SUM(AK12:AK28)</f>
        <v>522</v>
      </c>
      <c r="AL29" s="1174">
        <f>SUM(AL12:AL28)</f>
        <v>62</v>
      </c>
      <c r="AM29" s="297">
        <f>SUM(AM12:AM28)</f>
        <v>1004</v>
      </c>
      <c r="AN29" s="1169"/>
      <c r="AO29" s="1175"/>
      <c r="AT29" s="1176"/>
    </row>
    <row r="30" spans="1:46" s="1162" customFormat="1" ht="15.75" thickBot="1" x14ac:dyDescent="0.25">
      <c r="A30" s="953"/>
      <c r="B30" s="954"/>
      <c r="C30" s="463" t="s">
        <v>106</v>
      </c>
      <c r="D30" s="195">
        <f>D10+D29</f>
        <v>226</v>
      </c>
      <c r="E30" s="195">
        <f>E10+E29</f>
        <v>310</v>
      </c>
      <c r="F30" s="195">
        <f>F10+F29</f>
        <v>30</v>
      </c>
      <c r="G30" s="872" t="s">
        <v>18</v>
      </c>
      <c r="H30" s="195">
        <f>H10+H29</f>
        <v>112</v>
      </c>
      <c r="I30" s="195">
        <f>I10+I29</f>
        <v>294</v>
      </c>
      <c r="J30" s="195">
        <f>J10+J29</f>
        <v>32</v>
      </c>
      <c r="K30" s="872" t="s">
        <v>18</v>
      </c>
      <c r="L30" s="195">
        <f>L10+L29</f>
        <v>140</v>
      </c>
      <c r="M30" s="195">
        <f>M10+M29</f>
        <v>280</v>
      </c>
      <c r="N30" s="195">
        <f>N10+N29</f>
        <v>27</v>
      </c>
      <c r="O30" s="872" t="s">
        <v>18</v>
      </c>
      <c r="P30" s="195">
        <f>P10+P29</f>
        <v>140</v>
      </c>
      <c r="Q30" s="195">
        <f>Q10+Q29</f>
        <v>280</v>
      </c>
      <c r="R30" s="195">
        <f>R10+R29</f>
        <v>27</v>
      </c>
      <c r="S30" s="872" t="s">
        <v>18</v>
      </c>
      <c r="T30" s="955">
        <f>T10+T29</f>
        <v>182</v>
      </c>
      <c r="U30" s="195">
        <f>U10+U29</f>
        <v>238</v>
      </c>
      <c r="V30" s="195">
        <f>V10+V29</f>
        <v>30</v>
      </c>
      <c r="W30" s="956" t="s">
        <v>18</v>
      </c>
      <c r="X30" s="957">
        <f>X10+X29</f>
        <v>154</v>
      </c>
      <c r="Y30" s="958">
        <f>Y10+Y29</f>
        <v>266</v>
      </c>
      <c r="Z30" s="958">
        <f>Z10+Z29</f>
        <v>26</v>
      </c>
      <c r="AA30" s="872" t="s">
        <v>18</v>
      </c>
      <c r="AB30" s="957">
        <f>AB10+AB29</f>
        <v>140</v>
      </c>
      <c r="AC30" s="958">
        <f>AC10+AC29</f>
        <v>280</v>
      </c>
      <c r="AD30" s="958">
        <f>AD10+AD29</f>
        <v>30</v>
      </c>
      <c r="AE30" s="959" t="s">
        <v>18</v>
      </c>
      <c r="AF30" s="955">
        <f>AF10+AF29</f>
        <v>134</v>
      </c>
      <c r="AG30" s="195">
        <f>AG10+AG29</f>
        <v>164</v>
      </c>
      <c r="AH30" s="195">
        <f>AH10+AH29</f>
        <v>25</v>
      </c>
      <c r="AI30" s="872" t="s">
        <v>18</v>
      </c>
      <c r="AJ30" s="466">
        <f>AJ10+AJ29</f>
        <v>1158</v>
      </c>
      <c r="AK30" s="467">
        <f>AK10+AK29</f>
        <v>1832</v>
      </c>
      <c r="AL30" s="513">
        <f>AL10+AL29</f>
        <v>227</v>
      </c>
      <c r="AM30" s="874">
        <f>AM10+AM29</f>
        <v>2990</v>
      </c>
      <c r="AN30" s="1175"/>
      <c r="AO30" s="1175"/>
    </row>
    <row r="31" spans="1:46" ht="15" x14ac:dyDescent="0.2">
      <c r="A31" s="314"/>
      <c r="B31" s="315"/>
      <c r="C31" s="316" t="s">
        <v>5</v>
      </c>
      <c r="D31" s="1361"/>
      <c r="E31" s="1361"/>
      <c r="F31" s="1361"/>
      <c r="G31" s="1361"/>
      <c r="H31" s="1361"/>
      <c r="I31" s="1361"/>
      <c r="J31" s="1361"/>
      <c r="K31" s="1361"/>
      <c r="L31" s="1361"/>
      <c r="M31" s="1361"/>
      <c r="N31" s="1361"/>
      <c r="O31" s="1361"/>
      <c r="P31" s="1361"/>
      <c r="Q31" s="1361"/>
      <c r="R31" s="1361"/>
      <c r="S31" s="1361"/>
      <c r="T31" s="1361"/>
      <c r="U31" s="1361"/>
      <c r="V31" s="1361"/>
      <c r="W31" s="1361"/>
      <c r="X31" s="1361"/>
      <c r="Y31" s="1361"/>
      <c r="Z31" s="1361"/>
      <c r="AA31" s="1361"/>
      <c r="AB31" s="1361"/>
      <c r="AC31" s="1361"/>
      <c r="AD31" s="1361"/>
      <c r="AE31" s="1361"/>
      <c r="AF31" s="1361"/>
      <c r="AG31" s="1361"/>
      <c r="AH31" s="1361"/>
      <c r="AI31" s="1361"/>
      <c r="AJ31" s="1362"/>
      <c r="AK31" s="1362"/>
      <c r="AL31" s="1363"/>
      <c r="AM31" s="1364"/>
      <c r="AN31" s="1175"/>
      <c r="AO31" s="1175"/>
    </row>
    <row r="32" spans="1:46" ht="15" x14ac:dyDescent="0.2">
      <c r="A32" s="61" t="s">
        <v>686</v>
      </c>
      <c r="B32" s="1177" t="s">
        <v>1</v>
      </c>
      <c r="C32" s="317" t="s">
        <v>524</v>
      </c>
      <c r="D32" s="764"/>
      <c r="E32" s="764" t="s">
        <v>85</v>
      </c>
      <c r="F32" s="1178" t="s">
        <v>18</v>
      </c>
      <c r="G32" s="1179"/>
      <c r="H32" s="764" t="s">
        <v>85</v>
      </c>
      <c r="I32" s="764" t="s">
        <v>85</v>
      </c>
      <c r="J32" s="1178" t="s">
        <v>18</v>
      </c>
      <c r="K32" s="1179"/>
      <c r="L32" s="764" t="s">
        <v>85</v>
      </c>
      <c r="M32" s="764" t="s">
        <v>85</v>
      </c>
      <c r="N32" s="1178" t="s">
        <v>18</v>
      </c>
      <c r="O32" s="1179"/>
      <c r="P32" s="764" t="s">
        <v>85</v>
      </c>
      <c r="Q32" s="764" t="s">
        <v>85</v>
      </c>
      <c r="R32" s="1178" t="s">
        <v>18</v>
      </c>
      <c r="S32" s="1179"/>
      <c r="T32" s="764" t="s">
        <v>85</v>
      </c>
      <c r="U32" s="764" t="s">
        <v>85</v>
      </c>
      <c r="V32" s="1178" t="s">
        <v>18</v>
      </c>
      <c r="W32" s="1179"/>
      <c r="X32" s="320"/>
      <c r="Y32" s="320"/>
      <c r="Z32" s="1178" t="s">
        <v>18</v>
      </c>
      <c r="AA32" s="320"/>
      <c r="AB32" s="320"/>
      <c r="AC32" s="320"/>
      <c r="AD32" s="1178" t="s">
        <v>18</v>
      </c>
      <c r="AE32" s="320" t="s">
        <v>108</v>
      </c>
      <c r="AF32" s="764" t="s">
        <v>85</v>
      </c>
      <c r="AG32" s="764" t="s">
        <v>85</v>
      </c>
      <c r="AH32" s="1178" t="s">
        <v>18</v>
      </c>
      <c r="AI32" s="321"/>
      <c r="AJ32" s="770">
        <f>SUM(D32,H32,L32,P32,T32,AF32)</f>
        <v>0</v>
      </c>
      <c r="AK32" s="771">
        <f>SUM(E32,I32,M32,Q32,U32,AG32)</f>
        <v>0</v>
      </c>
      <c r="AL32" s="1180" t="s">
        <v>18</v>
      </c>
      <c r="AM32" s="772">
        <v>0</v>
      </c>
      <c r="AN32" s="65"/>
      <c r="AO32" s="1160"/>
    </row>
    <row r="33" spans="1:42" ht="15" x14ac:dyDescent="0.2">
      <c r="A33" s="61" t="s">
        <v>63</v>
      </c>
      <c r="B33" s="1177" t="s">
        <v>1</v>
      </c>
      <c r="C33" s="317" t="s">
        <v>64</v>
      </c>
      <c r="D33" s="764"/>
      <c r="E33" s="764" t="s">
        <v>85</v>
      </c>
      <c r="F33" s="1178" t="s">
        <v>18</v>
      </c>
      <c r="G33" s="1179"/>
      <c r="H33" s="764" t="s">
        <v>85</v>
      </c>
      <c r="I33" s="764" t="s">
        <v>85</v>
      </c>
      <c r="J33" s="1178" t="s">
        <v>18</v>
      </c>
      <c r="K33" s="1179"/>
      <c r="L33" s="764" t="s">
        <v>85</v>
      </c>
      <c r="M33" s="764" t="s">
        <v>85</v>
      </c>
      <c r="N33" s="1178" t="s">
        <v>18</v>
      </c>
      <c r="O33" s="1179"/>
      <c r="P33" s="764" t="s">
        <v>85</v>
      </c>
      <c r="Q33" s="764" t="s">
        <v>85</v>
      </c>
      <c r="R33" s="1178" t="s">
        <v>18</v>
      </c>
      <c r="S33" s="1179"/>
      <c r="T33" s="764" t="s">
        <v>85</v>
      </c>
      <c r="U33" s="764" t="s">
        <v>85</v>
      </c>
      <c r="V33" s="1178" t="s">
        <v>18</v>
      </c>
      <c r="W33" s="1179"/>
      <c r="X33" s="320"/>
      <c r="Y33" s="320"/>
      <c r="Z33" s="1178" t="s">
        <v>18</v>
      </c>
      <c r="AA33" s="320"/>
      <c r="AB33" s="320"/>
      <c r="AC33" s="320"/>
      <c r="AD33" s="1178" t="s">
        <v>18</v>
      </c>
      <c r="AE33" s="320"/>
      <c r="AF33" s="764" t="s">
        <v>85</v>
      </c>
      <c r="AG33" s="764" t="s">
        <v>85</v>
      </c>
      <c r="AH33" s="1178" t="s">
        <v>18</v>
      </c>
      <c r="AI33" s="321" t="s">
        <v>109</v>
      </c>
      <c r="AJ33" s="770">
        <f>SUM(D33,H33,L33,P33,T33,AF33)</f>
        <v>0</v>
      </c>
      <c r="AK33" s="771">
        <f>SUM(E33,I33,M33,Q33,U33,AG33)</f>
        <v>0</v>
      </c>
      <c r="AL33" s="1180" t="s">
        <v>18</v>
      </c>
      <c r="AM33" s="772">
        <v>0</v>
      </c>
      <c r="AN33" s="65"/>
      <c r="AO33" s="1160"/>
    </row>
    <row r="34" spans="1:42" ht="15" x14ac:dyDescent="0.2">
      <c r="A34" s="61" t="s">
        <v>65</v>
      </c>
      <c r="B34" s="1177" t="s">
        <v>1</v>
      </c>
      <c r="C34" s="317" t="s">
        <v>66</v>
      </c>
      <c r="D34" s="764" t="s">
        <v>85</v>
      </c>
      <c r="E34" s="764" t="s">
        <v>85</v>
      </c>
      <c r="F34" s="1178" t="s">
        <v>18</v>
      </c>
      <c r="G34" s="1179"/>
      <c r="H34" s="764" t="s">
        <v>85</v>
      </c>
      <c r="I34" s="764" t="s">
        <v>85</v>
      </c>
      <c r="J34" s="1178" t="s">
        <v>18</v>
      </c>
      <c r="K34" s="1179"/>
      <c r="L34" s="764" t="s">
        <v>85</v>
      </c>
      <c r="M34" s="764" t="s">
        <v>85</v>
      </c>
      <c r="N34" s="1178" t="s">
        <v>18</v>
      </c>
      <c r="O34" s="1179"/>
      <c r="P34" s="764" t="s">
        <v>85</v>
      </c>
      <c r="Q34" s="764" t="s">
        <v>85</v>
      </c>
      <c r="R34" s="1178" t="s">
        <v>18</v>
      </c>
      <c r="S34" s="1179"/>
      <c r="T34" s="764" t="s">
        <v>85</v>
      </c>
      <c r="U34" s="764" t="s">
        <v>85</v>
      </c>
      <c r="V34" s="1178" t="s">
        <v>18</v>
      </c>
      <c r="W34" s="1179"/>
      <c r="X34" s="320"/>
      <c r="Y34" s="320"/>
      <c r="Z34" s="1178" t="s">
        <v>18</v>
      </c>
      <c r="AA34" s="320"/>
      <c r="AB34" s="320"/>
      <c r="AC34" s="320"/>
      <c r="AD34" s="1178" t="s">
        <v>18</v>
      </c>
      <c r="AE34" s="320"/>
      <c r="AF34" s="764" t="s">
        <v>85</v>
      </c>
      <c r="AG34" s="764" t="s">
        <v>85</v>
      </c>
      <c r="AH34" s="1178" t="s">
        <v>18</v>
      </c>
      <c r="AI34" s="826" t="s">
        <v>109</v>
      </c>
      <c r="AJ34" s="770">
        <f t="shared" ref="AJ34:AK35" si="4">SUM(D34,H34,L34,P34,T34,AF34)</f>
        <v>0</v>
      </c>
      <c r="AK34" s="771">
        <f t="shared" si="4"/>
        <v>0</v>
      </c>
      <c r="AL34" s="1180" t="s">
        <v>18</v>
      </c>
      <c r="AM34" s="772">
        <v>0</v>
      </c>
      <c r="AN34" s="1181"/>
      <c r="AO34" s="1181"/>
    </row>
    <row r="35" spans="1:42" ht="15.75" thickBot="1" x14ac:dyDescent="0.25">
      <c r="A35" s="61" t="s">
        <v>618</v>
      </c>
      <c r="B35" s="1177" t="s">
        <v>1</v>
      </c>
      <c r="C35" s="317" t="s">
        <v>409</v>
      </c>
      <c r="D35" s="764" t="s">
        <v>85</v>
      </c>
      <c r="E35" s="764" t="s">
        <v>85</v>
      </c>
      <c r="F35" s="1178" t="s">
        <v>18</v>
      </c>
      <c r="G35" s="1179"/>
      <c r="H35" s="764" t="s">
        <v>85</v>
      </c>
      <c r="I35" s="764" t="s">
        <v>85</v>
      </c>
      <c r="J35" s="1178" t="s">
        <v>18</v>
      </c>
      <c r="K35" s="1179"/>
      <c r="L35" s="764" t="s">
        <v>85</v>
      </c>
      <c r="M35" s="764" t="s">
        <v>85</v>
      </c>
      <c r="N35" s="1178" t="s">
        <v>18</v>
      </c>
      <c r="O35" s="1179"/>
      <c r="P35" s="764" t="s">
        <v>85</v>
      </c>
      <c r="Q35" s="764" t="s">
        <v>85</v>
      </c>
      <c r="R35" s="1178" t="s">
        <v>18</v>
      </c>
      <c r="S35" s="1179"/>
      <c r="T35" s="764" t="s">
        <v>85</v>
      </c>
      <c r="U35" s="764" t="s">
        <v>85</v>
      </c>
      <c r="V35" s="1178" t="s">
        <v>18</v>
      </c>
      <c r="W35" s="1179"/>
      <c r="X35" s="320"/>
      <c r="Y35" s="320"/>
      <c r="Z35" s="1178" t="s">
        <v>18</v>
      </c>
      <c r="AA35" s="320"/>
      <c r="AB35" s="320"/>
      <c r="AC35" s="320"/>
      <c r="AD35" s="1178" t="s">
        <v>18</v>
      </c>
      <c r="AE35" s="320"/>
      <c r="AF35" s="764" t="s">
        <v>85</v>
      </c>
      <c r="AG35" s="764" t="s">
        <v>85</v>
      </c>
      <c r="AH35" s="1178" t="s">
        <v>18</v>
      </c>
      <c r="AI35" s="826" t="s">
        <v>109</v>
      </c>
      <c r="AJ35" s="770">
        <f t="shared" si="4"/>
        <v>0</v>
      </c>
      <c r="AK35" s="771">
        <f t="shared" si="4"/>
        <v>0</v>
      </c>
      <c r="AL35" s="1180" t="s">
        <v>18</v>
      </c>
      <c r="AM35" s="772">
        <v>0</v>
      </c>
    </row>
    <row r="36" spans="1:42" ht="15.75" thickBot="1" x14ac:dyDescent="0.25">
      <c r="A36" s="323"/>
      <c r="B36" s="324"/>
      <c r="C36" s="325" t="s">
        <v>14</v>
      </c>
      <c r="D36" s="326">
        <f t="shared" ref="D36:W36" si="5">SUM(D33:D35)</f>
        <v>0</v>
      </c>
      <c r="E36" s="326">
        <f t="shared" si="5"/>
        <v>0</v>
      </c>
      <c r="F36" s="326">
        <f t="shared" si="5"/>
        <v>0</v>
      </c>
      <c r="G36" s="326">
        <f t="shared" si="5"/>
        <v>0</v>
      </c>
      <c r="H36" s="326">
        <f t="shared" si="5"/>
        <v>0</v>
      </c>
      <c r="I36" s="326">
        <f t="shared" si="5"/>
        <v>0</v>
      </c>
      <c r="J36" s="326">
        <f t="shared" si="5"/>
        <v>0</v>
      </c>
      <c r="K36" s="326">
        <f t="shared" si="5"/>
        <v>0</v>
      </c>
      <c r="L36" s="326">
        <f t="shared" si="5"/>
        <v>0</v>
      </c>
      <c r="M36" s="326">
        <f t="shared" si="5"/>
        <v>0</v>
      </c>
      <c r="N36" s="326">
        <f t="shared" si="5"/>
        <v>0</v>
      </c>
      <c r="O36" s="326">
        <f t="shared" si="5"/>
        <v>0</v>
      </c>
      <c r="P36" s="326">
        <f t="shared" si="5"/>
        <v>0</v>
      </c>
      <c r="Q36" s="326">
        <f t="shared" si="5"/>
        <v>0</v>
      </c>
      <c r="R36" s="326">
        <f t="shared" si="5"/>
        <v>0</v>
      </c>
      <c r="S36" s="326">
        <f t="shared" si="5"/>
        <v>0</v>
      </c>
      <c r="T36" s="326">
        <f t="shared" si="5"/>
        <v>0</v>
      </c>
      <c r="U36" s="326">
        <f t="shared" si="5"/>
        <v>0</v>
      </c>
      <c r="V36" s="326">
        <f t="shared" si="5"/>
        <v>0</v>
      </c>
      <c r="W36" s="326">
        <f t="shared" si="5"/>
        <v>0</v>
      </c>
      <c r="X36" s="326">
        <v>0</v>
      </c>
      <c r="Y36" s="326">
        <v>0</v>
      </c>
      <c r="Z36" s="326">
        <v>0</v>
      </c>
      <c r="AA36" s="326">
        <v>0</v>
      </c>
      <c r="AB36" s="326">
        <v>0</v>
      </c>
      <c r="AC36" s="326">
        <v>0</v>
      </c>
      <c r="AD36" s="326">
        <v>0</v>
      </c>
      <c r="AE36" s="326">
        <v>0</v>
      </c>
      <c r="AF36" s="326">
        <f t="shared" ref="AF36:AK36" si="6">SUM(AF33:AF35)</f>
        <v>0</v>
      </c>
      <c r="AG36" s="326">
        <f t="shared" si="6"/>
        <v>0</v>
      </c>
      <c r="AH36" s="326">
        <f t="shared" si="6"/>
        <v>0</v>
      </c>
      <c r="AI36" s="327">
        <f t="shared" si="6"/>
        <v>0</v>
      </c>
      <c r="AJ36" s="408">
        <f t="shared" si="6"/>
        <v>0</v>
      </c>
      <c r="AK36" s="329">
        <f t="shared" si="6"/>
        <v>0</v>
      </c>
      <c r="AL36" s="330" t="s">
        <v>18</v>
      </c>
      <c r="AM36" s="331">
        <v>0</v>
      </c>
    </row>
    <row r="37" spans="1:42" ht="15.75" thickBot="1" x14ac:dyDescent="0.25">
      <c r="A37" s="1152"/>
      <c r="B37" s="332"/>
      <c r="C37" s="333" t="s">
        <v>110</v>
      </c>
      <c r="D37" s="334">
        <f>D30+D36</f>
        <v>226</v>
      </c>
      <c r="E37" s="334">
        <f>E30+E36</f>
        <v>310</v>
      </c>
      <c r="F37" s="335" t="s">
        <v>18</v>
      </c>
      <c r="G37" s="336" t="s">
        <v>18</v>
      </c>
      <c r="H37" s="334">
        <f>H30+H36</f>
        <v>112</v>
      </c>
      <c r="I37" s="334">
        <f>I30+I36</f>
        <v>294</v>
      </c>
      <c r="J37" s="335" t="s">
        <v>18</v>
      </c>
      <c r="K37" s="336" t="s">
        <v>18</v>
      </c>
      <c r="L37" s="334">
        <f>L30+L36</f>
        <v>140</v>
      </c>
      <c r="M37" s="334">
        <f>M30+M36</f>
        <v>280</v>
      </c>
      <c r="N37" s="337" t="s">
        <v>18</v>
      </c>
      <c r="O37" s="336" t="s">
        <v>18</v>
      </c>
      <c r="P37" s="334">
        <f>P30+P36</f>
        <v>140</v>
      </c>
      <c r="Q37" s="334">
        <f>Q30+Q36</f>
        <v>280</v>
      </c>
      <c r="R37" s="335" t="s">
        <v>18</v>
      </c>
      <c r="S37" s="336" t="s">
        <v>18</v>
      </c>
      <c r="T37" s="334">
        <f>T30+T36</f>
        <v>182</v>
      </c>
      <c r="U37" s="334">
        <f>U30+U36</f>
        <v>238</v>
      </c>
      <c r="V37" s="334" t="s">
        <v>18</v>
      </c>
      <c r="W37" s="375" t="s">
        <v>18</v>
      </c>
      <c r="X37" s="376">
        <v>14</v>
      </c>
      <c r="Y37" s="376">
        <v>42</v>
      </c>
      <c r="Z37" s="376" t="s">
        <v>18</v>
      </c>
      <c r="AA37" s="376" t="s">
        <v>18</v>
      </c>
      <c r="AB37" s="376">
        <v>0</v>
      </c>
      <c r="AC37" s="376">
        <v>98</v>
      </c>
      <c r="AD37" s="377" t="s">
        <v>18</v>
      </c>
      <c r="AE37" s="377" t="s">
        <v>18</v>
      </c>
      <c r="AF37" s="334">
        <f>AF30+AF36</f>
        <v>134</v>
      </c>
      <c r="AG37" s="334">
        <f>AG30+AG36</f>
        <v>164</v>
      </c>
      <c r="AH37" s="335" t="s">
        <v>18</v>
      </c>
      <c r="AI37" s="407" t="s">
        <v>18</v>
      </c>
      <c r="AJ37" s="409">
        <f>SUM(AJ30+AJ36)</f>
        <v>1158</v>
      </c>
      <c r="AK37" s="409">
        <f>SUM(AK30+AK36)</f>
        <v>1832</v>
      </c>
      <c r="AL37" s="410" t="s">
        <v>18</v>
      </c>
      <c r="AM37" s="1182" t="s">
        <v>18</v>
      </c>
      <c r="AP37" s="1183"/>
    </row>
    <row r="38" spans="1:42" ht="16.5" thickTop="1" thickBot="1" x14ac:dyDescent="0.25">
      <c r="A38" s="338"/>
      <c r="B38" s="339"/>
      <c r="C38" s="340"/>
      <c r="D38" s="1372"/>
      <c r="E38" s="1372"/>
      <c r="F38" s="1372"/>
      <c r="G38" s="1372"/>
      <c r="H38" s="1372"/>
      <c r="I38" s="1372"/>
      <c r="J38" s="1372"/>
      <c r="K38" s="1372"/>
      <c r="L38" s="1372"/>
      <c r="M38" s="1372"/>
      <c r="N38" s="1372"/>
      <c r="O38" s="1372"/>
      <c r="P38" s="1372"/>
      <c r="Q38" s="1372"/>
      <c r="R38" s="1372"/>
      <c r="S38" s="1372"/>
      <c r="T38" s="1372"/>
      <c r="U38" s="1372"/>
      <c r="V38" s="1372"/>
      <c r="W38" s="1372"/>
      <c r="X38" s="1372"/>
      <c r="Y38" s="1372"/>
      <c r="Z38" s="1372"/>
      <c r="AA38" s="1372"/>
      <c r="AB38" s="1372"/>
      <c r="AC38" s="1372"/>
      <c r="AD38" s="1372"/>
      <c r="AE38" s="1372"/>
      <c r="AF38" s="1372"/>
      <c r="AG38" s="1372"/>
      <c r="AH38" s="1372"/>
      <c r="AI38" s="1372"/>
      <c r="AJ38" s="1373"/>
      <c r="AK38" s="1373"/>
      <c r="AL38" s="1373"/>
      <c r="AM38" s="1374"/>
    </row>
    <row r="39" spans="1:42" ht="15.75" thickBot="1" x14ac:dyDescent="0.25">
      <c r="A39" s="341" t="s">
        <v>633</v>
      </c>
      <c r="B39" s="1184" t="s">
        <v>1</v>
      </c>
      <c r="C39" s="1272" t="s">
        <v>21</v>
      </c>
      <c r="D39" s="1185"/>
      <c r="E39" s="1185"/>
      <c r="F39" s="342"/>
      <c r="G39" s="1186"/>
      <c r="H39" s="1185"/>
      <c r="I39" s="1185"/>
      <c r="J39" s="342"/>
      <c r="K39" s="1186"/>
      <c r="L39" s="1185"/>
      <c r="M39" s="1185"/>
      <c r="N39" s="342"/>
      <c r="O39" s="342"/>
      <c r="P39" s="1185"/>
      <c r="Q39" s="1185">
        <v>160</v>
      </c>
      <c r="R39" s="342">
        <v>5</v>
      </c>
      <c r="S39" s="1186" t="s">
        <v>87</v>
      </c>
      <c r="T39" s="1185"/>
      <c r="U39" s="1185"/>
      <c r="V39" s="342"/>
      <c r="W39" s="342"/>
      <c r="X39" s="342"/>
      <c r="Y39" s="342"/>
      <c r="Z39" s="342"/>
      <c r="AA39" s="342"/>
      <c r="AB39" s="342"/>
      <c r="AC39" s="342"/>
      <c r="AD39" s="342"/>
      <c r="AE39" s="342"/>
      <c r="AF39" s="1187"/>
      <c r="AG39" s="145"/>
      <c r="AH39" s="354"/>
      <c r="AI39" s="1188"/>
      <c r="AJ39" s="846">
        <f>P39</f>
        <v>0</v>
      </c>
      <c r="AK39" s="846">
        <f>Q39</f>
        <v>160</v>
      </c>
      <c r="AL39" s="847">
        <f>R39</f>
        <v>5</v>
      </c>
      <c r="AM39" s="1061">
        <v>160</v>
      </c>
      <c r="AN39" s="1265" t="s">
        <v>773</v>
      </c>
      <c r="AO39" s="1203" t="s">
        <v>620</v>
      </c>
    </row>
    <row r="40" spans="1:42" ht="15.75" thickBot="1" x14ac:dyDescent="0.25">
      <c r="A40" s="341" t="s">
        <v>634</v>
      </c>
      <c r="B40" s="1189" t="s">
        <v>1</v>
      </c>
      <c r="C40" s="1273" t="s">
        <v>60</v>
      </c>
      <c r="D40" s="1185"/>
      <c r="E40" s="1185"/>
      <c r="F40" s="342"/>
      <c r="G40" s="1190"/>
      <c r="H40" s="1185"/>
      <c r="I40" s="1185"/>
      <c r="J40" s="342"/>
      <c r="K40" s="1190"/>
      <c r="L40" s="1185"/>
      <c r="M40" s="1185"/>
      <c r="N40" s="342"/>
      <c r="O40" s="342"/>
      <c r="P40" s="1185"/>
      <c r="Q40" s="1185"/>
      <c r="R40" s="342"/>
      <c r="S40" s="1190"/>
      <c r="T40" s="1185"/>
      <c r="U40" s="1185"/>
      <c r="V40" s="342"/>
      <c r="W40" s="342"/>
      <c r="X40" s="342"/>
      <c r="Y40" s="342">
        <v>160</v>
      </c>
      <c r="Z40" s="342">
        <v>5</v>
      </c>
      <c r="AA40" s="342" t="s">
        <v>87</v>
      </c>
      <c r="AB40" s="342"/>
      <c r="AC40" s="342"/>
      <c r="AD40" s="342"/>
      <c r="AE40" s="342"/>
      <c r="AF40" s="1185"/>
      <c r="AG40" s="241"/>
      <c r="AH40" s="343"/>
      <c r="AI40" s="345"/>
      <c r="AJ40" s="847">
        <f>X40</f>
        <v>0</v>
      </c>
      <c r="AK40" s="847">
        <f>Y40</f>
        <v>160</v>
      </c>
      <c r="AL40" s="847">
        <f>Z40</f>
        <v>5</v>
      </c>
      <c r="AM40" s="1061">
        <v>160</v>
      </c>
      <c r="AN40" s="1265" t="s">
        <v>773</v>
      </c>
      <c r="AO40" s="1203" t="s">
        <v>620</v>
      </c>
    </row>
    <row r="41" spans="1:42" ht="15.75" thickBot="1" x14ac:dyDescent="0.25">
      <c r="A41" s="341" t="s">
        <v>635</v>
      </c>
      <c r="B41" s="1189" t="s">
        <v>1</v>
      </c>
      <c r="C41" s="1273" t="s">
        <v>398</v>
      </c>
      <c r="D41" s="1185"/>
      <c r="E41" s="1185"/>
      <c r="F41" s="342"/>
      <c r="G41" s="1190"/>
      <c r="H41" s="1185"/>
      <c r="I41" s="1185"/>
      <c r="J41" s="342"/>
      <c r="K41" s="1190"/>
      <c r="L41" s="1185"/>
      <c r="M41" s="1185"/>
      <c r="N41" s="342"/>
      <c r="O41" s="342"/>
      <c r="P41" s="1185"/>
      <c r="Q41" s="1185"/>
      <c r="R41" s="342"/>
      <c r="S41" s="1190"/>
      <c r="T41" s="1185"/>
      <c r="U41" s="1185"/>
      <c r="V41" s="342"/>
      <c r="W41" s="342"/>
      <c r="X41" s="342"/>
      <c r="Y41" s="342"/>
      <c r="Z41" s="342"/>
      <c r="AA41" s="342"/>
      <c r="AB41" s="342"/>
      <c r="AC41" s="342"/>
      <c r="AD41" s="342"/>
      <c r="AE41" s="342"/>
      <c r="AF41" s="1185"/>
      <c r="AG41" s="241">
        <v>80</v>
      </c>
      <c r="AH41" s="343">
        <v>3</v>
      </c>
      <c r="AI41" s="345" t="s">
        <v>87</v>
      </c>
      <c r="AJ41" s="846">
        <f>AF41</f>
        <v>0</v>
      </c>
      <c r="AK41" s="846">
        <f>AG41</f>
        <v>80</v>
      </c>
      <c r="AL41" s="847">
        <f>AH41</f>
        <v>3</v>
      </c>
      <c r="AM41" s="1061">
        <v>80</v>
      </c>
      <c r="AN41" s="1265" t="s">
        <v>773</v>
      </c>
      <c r="AO41" s="1203" t="s">
        <v>620</v>
      </c>
    </row>
    <row r="42" spans="1:42" ht="15.75" thickBot="1" x14ac:dyDescent="0.25">
      <c r="A42" s="323"/>
      <c r="B42" s="324"/>
      <c r="C42" s="325" t="s">
        <v>400</v>
      </c>
      <c r="D42" s="326">
        <f t="shared" ref="D42:AA42" si="7">SUM(D39:D41)</f>
        <v>0</v>
      </c>
      <c r="E42" s="326">
        <f t="shared" si="7"/>
        <v>0</v>
      </c>
      <c r="F42" s="326">
        <f t="shared" si="7"/>
        <v>0</v>
      </c>
      <c r="G42" s="326">
        <f t="shared" si="7"/>
        <v>0</v>
      </c>
      <c r="H42" s="326">
        <f t="shared" si="7"/>
        <v>0</v>
      </c>
      <c r="I42" s="326">
        <f t="shared" si="7"/>
        <v>0</v>
      </c>
      <c r="J42" s="326">
        <f t="shared" si="7"/>
        <v>0</v>
      </c>
      <c r="K42" s="326">
        <f t="shared" si="7"/>
        <v>0</v>
      </c>
      <c r="L42" s="326">
        <f t="shared" si="7"/>
        <v>0</v>
      </c>
      <c r="M42" s="326">
        <f t="shared" si="7"/>
        <v>0</v>
      </c>
      <c r="N42" s="326">
        <f t="shared" si="7"/>
        <v>0</v>
      </c>
      <c r="O42" s="326">
        <f t="shared" si="7"/>
        <v>0</v>
      </c>
      <c r="P42" s="326">
        <f t="shared" si="7"/>
        <v>0</v>
      </c>
      <c r="Q42" s="326">
        <f t="shared" si="7"/>
        <v>160</v>
      </c>
      <c r="R42" s="326">
        <f t="shared" si="7"/>
        <v>5</v>
      </c>
      <c r="S42" s="326">
        <f t="shared" si="7"/>
        <v>0</v>
      </c>
      <c r="T42" s="326">
        <f t="shared" si="7"/>
        <v>0</v>
      </c>
      <c r="U42" s="326">
        <f t="shared" si="7"/>
        <v>0</v>
      </c>
      <c r="V42" s="326">
        <f t="shared" si="7"/>
        <v>0</v>
      </c>
      <c r="W42" s="326">
        <f t="shared" si="7"/>
        <v>0</v>
      </c>
      <c r="X42" s="326">
        <f t="shared" si="7"/>
        <v>0</v>
      </c>
      <c r="Y42" s="326">
        <f t="shared" si="7"/>
        <v>160</v>
      </c>
      <c r="Z42" s="326">
        <f t="shared" si="7"/>
        <v>5</v>
      </c>
      <c r="AA42" s="326">
        <f t="shared" si="7"/>
        <v>0</v>
      </c>
      <c r="AB42" s="326">
        <v>0</v>
      </c>
      <c r="AC42" s="326">
        <v>0</v>
      </c>
      <c r="AD42" s="326">
        <v>0</v>
      </c>
      <c r="AE42" s="326">
        <v>0</v>
      </c>
      <c r="AF42" s="326">
        <f>SUM(AF39:AF41)</f>
        <v>0</v>
      </c>
      <c r="AG42" s="326">
        <f>SUM(AG39:AG41)</f>
        <v>80</v>
      </c>
      <c r="AH42" s="326">
        <f>SUM(AH39:AH41)</f>
        <v>3</v>
      </c>
      <c r="AI42" s="327">
        <f>SUM(AI39:AI41)</f>
        <v>0</v>
      </c>
      <c r="AJ42" s="515">
        <f>SUM(AF41,X42,P42)</f>
        <v>0</v>
      </c>
      <c r="AK42" s="516">
        <f>SUM(AG41,Y42,Q42)</f>
        <v>400</v>
      </c>
      <c r="AL42" s="514">
        <f>SUM(AL39,AL40,AL41)</f>
        <v>13</v>
      </c>
      <c r="AM42" s="517">
        <f>SUM(AJ42,AK42)</f>
        <v>400</v>
      </c>
    </row>
    <row r="43" spans="1:42" s="1191" customFormat="1" ht="18.75" thickBot="1" x14ac:dyDescent="0.3">
      <c r="A43" s="380"/>
      <c r="B43" s="381"/>
      <c r="C43" s="382" t="s">
        <v>413</v>
      </c>
      <c r="D43" s="383">
        <f>SUM(D30,D36,D42)</f>
        <v>226</v>
      </c>
      <c r="E43" s="383">
        <f>SUM(E30,E36,E42)</f>
        <v>310</v>
      </c>
      <c r="F43" s="383">
        <f>SUM(F30,F36,F42)</f>
        <v>30</v>
      </c>
      <c r="G43" s="383" t="s">
        <v>18</v>
      </c>
      <c r="H43" s="383">
        <f>SUM(H30,H36,H42)</f>
        <v>112</v>
      </c>
      <c r="I43" s="383">
        <f>SUM(I30,I36,I42)</f>
        <v>294</v>
      </c>
      <c r="J43" s="383">
        <f>SUM(J30,J36,J42)</f>
        <v>32</v>
      </c>
      <c r="K43" s="383" t="s">
        <v>18</v>
      </c>
      <c r="L43" s="383">
        <f>SUM(L30,L36,L42)</f>
        <v>140</v>
      </c>
      <c r="M43" s="383">
        <f>SUM(M30,M36,M42)</f>
        <v>280</v>
      </c>
      <c r="N43" s="383">
        <f>SUM(N30,N36,N42)</f>
        <v>27</v>
      </c>
      <c r="O43" s="383" t="s">
        <v>18</v>
      </c>
      <c r="P43" s="383">
        <f>SUM(P30,P36)</f>
        <v>140</v>
      </c>
      <c r="Q43" s="383">
        <f>SUM(Q30,Q36)</f>
        <v>280</v>
      </c>
      <c r="R43" s="383">
        <f>SUM(R30,R42,R36)</f>
        <v>32</v>
      </c>
      <c r="S43" s="383">
        <f t="shared" ref="S43" si="8">SUM(S40:S42)</f>
        <v>0</v>
      </c>
      <c r="T43" s="383">
        <f>SUM(T30,T36,T42)</f>
        <v>182</v>
      </c>
      <c r="U43" s="383">
        <f>SUM(U30,U36,U42)</f>
        <v>238</v>
      </c>
      <c r="V43" s="383">
        <f>SUM(V30,V36,V42)</f>
        <v>30</v>
      </c>
      <c r="W43" s="383">
        <f t="shared" ref="W43" si="9">SUM(W40:W42)</f>
        <v>0</v>
      </c>
      <c r="X43" s="383">
        <f>SUM(X30,X36,X42)</f>
        <v>154</v>
      </c>
      <c r="Y43" s="383">
        <f>SUM(Y36,Y30)</f>
        <v>266</v>
      </c>
      <c r="Z43" s="383">
        <f>SUM(Z30,Z42)</f>
        <v>31</v>
      </c>
      <c r="AA43" s="383">
        <f t="shared" ref="AA43" si="10">SUM(AA40:AA42)</f>
        <v>0</v>
      </c>
      <c r="AB43" s="383">
        <f>SUM(AB30,AB36,AB42)</f>
        <v>140</v>
      </c>
      <c r="AC43" s="383">
        <f>SUM(AC30,AC36,AC42)</f>
        <v>280</v>
      </c>
      <c r="AD43" s="383">
        <f>SUM(AD30,AD36,AD42)</f>
        <v>30</v>
      </c>
      <c r="AE43" s="383">
        <f>SUM(AE30,AE36,AE42)</f>
        <v>0</v>
      </c>
      <c r="AF43" s="383">
        <f>SUM(AF30,AF36,AF42)</f>
        <v>134</v>
      </c>
      <c r="AG43" s="383">
        <f>SUM(AG30,AG36)</f>
        <v>164</v>
      </c>
      <c r="AH43" s="383">
        <f>SUM(AH30,AH36,AH42)</f>
        <v>28</v>
      </c>
      <c r="AI43" s="384">
        <f>SUM(AI40:AI42)</f>
        <v>0</v>
      </c>
      <c r="AJ43" s="385">
        <f>AJ30</f>
        <v>1158</v>
      </c>
      <c r="AK43" s="386">
        <f>AK30</f>
        <v>1832</v>
      </c>
      <c r="AL43" s="988">
        <f>SUM(AL30,AL42)</f>
        <v>240</v>
      </c>
      <c r="AM43" s="387">
        <f>AM30</f>
        <v>2990</v>
      </c>
    </row>
    <row r="44" spans="1:42" ht="15.75" thickBot="1" x14ac:dyDescent="0.25">
      <c r="A44" s="1375"/>
      <c r="B44" s="1376"/>
      <c r="C44" s="1376"/>
      <c r="D44" s="1376"/>
      <c r="E44" s="1376"/>
      <c r="F44" s="1376"/>
      <c r="G44" s="1376"/>
      <c r="H44" s="1376"/>
      <c r="I44" s="1376"/>
      <c r="J44" s="1376"/>
      <c r="K44" s="1376"/>
      <c r="L44" s="1376"/>
      <c r="M44" s="1376"/>
      <c r="N44" s="1376"/>
      <c r="O44" s="1376"/>
      <c r="P44" s="1376"/>
      <c r="Q44" s="1376"/>
      <c r="R44" s="1376"/>
      <c r="S44" s="1376"/>
      <c r="T44" s="411"/>
      <c r="U44" s="411"/>
      <c r="V44" s="411"/>
      <c r="W44" s="411"/>
      <c r="X44" s="411"/>
      <c r="Y44" s="411"/>
      <c r="Z44" s="411"/>
      <c r="AA44" s="411"/>
      <c r="AB44" s="411"/>
      <c r="AC44" s="411"/>
      <c r="AD44" s="411"/>
      <c r="AE44" s="411"/>
      <c r="AF44" s="411"/>
      <c r="AG44" s="411"/>
      <c r="AH44" s="411"/>
      <c r="AI44" s="411"/>
      <c r="AJ44" s="412"/>
      <c r="AK44" s="412"/>
      <c r="AL44" s="413"/>
      <c r="AM44" s="414"/>
    </row>
    <row r="45" spans="1:42" ht="15.75" thickBot="1" x14ac:dyDescent="0.25">
      <c r="A45" s="1377" t="s">
        <v>19</v>
      </c>
      <c r="B45" s="1378"/>
      <c r="C45" s="1378"/>
      <c r="D45" s="1378"/>
      <c r="E45" s="1378"/>
      <c r="F45" s="1378"/>
      <c r="G45" s="1378"/>
      <c r="H45" s="1378"/>
      <c r="I45" s="1378"/>
      <c r="J45" s="1378"/>
      <c r="K45" s="1378"/>
      <c r="L45" s="1378"/>
      <c r="M45" s="1378"/>
      <c r="N45" s="1378"/>
      <c r="O45" s="1378"/>
      <c r="P45" s="1378"/>
      <c r="Q45" s="1378"/>
      <c r="R45" s="1378"/>
      <c r="S45" s="1379"/>
      <c r="T45" s="1153"/>
      <c r="U45" s="1154"/>
      <c r="V45" s="1154"/>
      <c r="W45" s="1154"/>
      <c r="X45" s="1154"/>
      <c r="Y45" s="1154"/>
      <c r="Z45" s="1154"/>
      <c r="AA45" s="1154"/>
      <c r="AB45" s="1154"/>
      <c r="AC45" s="1154"/>
      <c r="AD45" s="1154"/>
      <c r="AE45" s="1154"/>
      <c r="AF45" s="1154"/>
      <c r="AG45" s="1154"/>
      <c r="AH45" s="1154"/>
      <c r="AI45" s="1154"/>
      <c r="AJ45" s="415"/>
      <c r="AK45" s="415"/>
      <c r="AL45" s="416"/>
      <c r="AM45" s="417"/>
    </row>
    <row r="46" spans="1:42" ht="15.75" x14ac:dyDescent="0.25">
      <c r="A46" s="154"/>
      <c r="B46" s="155"/>
      <c r="C46" s="156" t="s">
        <v>15</v>
      </c>
      <c r="D46" s="1380"/>
      <c r="E46" s="1381"/>
      <c r="F46" s="1381"/>
      <c r="G46" s="484"/>
      <c r="H46" s="1380" t="str">
        <f>IF(COUNTIF(I16:I37,"A")=0,"",COUNTIF(I16:I37,"A"))</f>
        <v/>
      </c>
      <c r="I46" s="1381"/>
      <c r="J46" s="1381"/>
      <c r="K46" s="484"/>
      <c r="L46" s="1380"/>
      <c r="M46" s="1381"/>
      <c r="N46" s="1381"/>
      <c r="O46" s="484"/>
      <c r="P46" s="1380"/>
      <c r="Q46" s="1381"/>
      <c r="R46" s="1381"/>
      <c r="S46" s="484"/>
      <c r="T46" s="1380" t="str">
        <f>IF(COUNTIF(U16:U37,"A")=0,"",COUNTIF(U16:U37,"A"))</f>
        <v/>
      </c>
      <c r="U46" s="1381"/>
      <c r="V46" s="1381"/>
      <c r="W46" s="484"/>
      <c r="X46" s="1380" t="str">
        <f>IF(COUNTIF(Y16:Y37,"A")=0,"",COUNTIF(Y16:Y37,"A"))</f>
        <v/>
      </c>
      <c r="Y46" s="1381"/>
      <c r="Z46" s="1381"/>
      <c r="AA46" s="484"/>
      <c r="AB46" s="1380" t="str">
        <f>IF(COUNTIF(AC16:AC37,"A")=0,"",COUNTIF(AC16:AC37,"A"))</f>
        <v/>
      </c>
      <c r="AC46" s="1381"/>
      <c r="AD46" s="1381"/>
      <c r="AE46" s="484"/>
      <c r="AF46" s="157"/>
      <c r="AG46" s="158"/>
      <c r="AH46" s="159"/>
      <c r="AI46" s="484"/>
      <c r="AJ46" s="1380"/>
      <c r="AK46" s="1381"/>
      <c r="AL46" s="1381"/>
      <c r="AM46" s="506" t="str">
        <f t="shared" ref="AM46:AM54" si="11">IF(SUM(G46:AL46)=0,"0",SUM(G46:AL46))</f>
        <v>0</v>
      </c>
    </row>
    <row r="47" spans="1:42" ht="15.75" x14ac:dyDescent="0.25">
      <c r="A47" s="160"/>
      <c r="B47" s="1192"/>
      <c r="C47" s="1193" t="s">
        <v>16</v>
      </c>
      <c r="D47" s="1382"/>
      <c r="E47" s="1383"/>
      <c r="F47" s="1383"/>
      <c r="G47" s="1194"/>
      <c r="H47" s="1382" t="str">
        <f>IF(COUNTIF(I16:I37,"B")=0,"",COUNTIF(I16:I37,"B"))</f>
        <v/>
      </c>
      <c r="I47" s="1383"/>
      <c r="J47" s="1383"/>
      <c r="K47" s="1194"/>
      <c r="L47" s="1382"/>
      <c r="M47" s="1383"/>
      <c r="N47" s="1383"/>
      <c r="O47" s="1194"/>
      <c r="P47" s="1382"/>
      <c r="Q47" s="1383"/>
      <c r="R47" s="1383"/>
      <c r="S47" s="1194"/>
      <c r="T47" s="1382" t="str">
        <f>IF(COUNTIF(U16:U37,"B")=0,"",COUNTIF(U16:U37,"B"))</f>
        <v/>
      </c>
      <c r="U47" s="1383"/>
      <c r="V47" s="1383"/>
      <c r="W47" s="1194"/>
      <c r="X47" s="1382" t="str">
        <f>IF(COUNTIF(Y16:Y37,"B")=0,"",COUNTIF(Y16:Y37,"B"))</f>
        <v/>
      </c>
      <c r="Y47" s="1383"/>
      <c r="Z47" s="1383"/>
      <c r="AA47" s="1194"/>
      <c r="AB47" s="1382" t="str">
        <f>IF(COUNTIF(AC16:AC37,"B")=0,"",COUNTIF(AC16:AC37,"B"))</f>
        <v/>
      </c>
      <c r="AC47" s="1383"/>
      <c r="AD47" s="1383"/>
      <c r="AE47" s="1194"/>
      <c r="AF47" s="1195"/>
      <c r="AG47" s="1196"/>
      <c r="AH47" s="770"/>
      <c r="AI47" s="1194"/>
      <c r="AJ47" s="1382"/>
      <c r="AK47" s="1383"/>
      <c r="AL47" s="1383"/>
      <c r="AM47" s="169" t="str">
        <f t="shared" si="11"/>
        <v>0</v>
      </c>
    </row>
    <row r="48" spans="1:42" ht="15.75" x14ac:dyDescent="0.25">
      <c r="A48" s="160"/>
      <c r="B48" s="1192"/>
      <c r="C48" s="1193" t="s">
        <v>490</v>
      </c>
      <c r="D48" s="1382"/>
      <c r="E48" s="1383"/>
      <c r="F48" s="1383"/>
      <c r="G48" s="1194"/>
      <c r="H48" s="1382" t="str">
        <f>IF(COUNTIF(I16:I37,"ÉÉ")=0,"",COUNTIF(I16:I37,"ÉÉ"))</f>
        <v/>
      </c>
      <c r="I48" s="1383"/>
      <c r="J48" s="1383"/>
      <c r="K48" s="1194"/>
      <c r="L48" s="1382"/>
      <c r="M48" s="1383"/>
      <c r="N48" s="1383"/>
      <c r="O48" s="1194"/>
      <c r="P48" s="1382"/>
      <c r="Q48" s="1383"/>
      <c r="R48" s="1383"/>
      <c r="S48" s="1194"/>
      <c r="T48" s="1382" t="str">
        <f>IF(COUNTIF(U16:U37,"ÉÉ")=0,"",COUNTIF(U16:U37,"ÉÉ"))</f>
        <v/>
      </c>
      <c r="U48" s="1383"/>
      <c r="V48" s="1383"/>
      <c r="W48" s="1194"/>
      <c r="X48" s="1382" t="str">
        <f>IF(COUNTIF(Y16:Y37,"ÉÉ")=0,"",COUNTIF(Y16:Y37,"ÉÉ"))</f>
        <v/>
      </c>
      <c r="Y48" s="1383"/>
      <c r="Z48" s="1383"/>
      <c r="AA48" s="1194"/>
      <c r="AB48" s="1382" t="str">
        <f>IF(COUNTIF(AC16:AC37,"ÉÉ")=0,"",COUNTIF(AC16:AC37,"ÉÉ"))</f>
        <v/>
      </c>
      <c r="AC48" s="1383"/>
      <c r="AD48" s="1383"/>
      <c r="AE48" s="1194">
        <v>1</v>
      </c>
      <c r="AF48" s="1195"/>
      <c r="AG48" s="1196"/>
      <c r="AH48" s="770"/>
      <c r="AI48" s="1194">
        <v>1</v>
      </c>
      <c r="AJ48" s="1382"/>
      <c r="AK48" s="1383"/>
      <c r="AL48" s="1383"/>
      <c r="AM48" s="169">
        <f t="shared" si="11"/>
        <v>2</v>
      </c>
    </row>
    <row r="49" spans="1:39" ht="15.75" x14ac:dyDescent="0.25">
      <c r="A49" s="160"/>
      <c r="B49" s="1192"/>
      <c r="C49" s="1193" t="s">
        <v>491</v>
      </c>
      <c r="D49" s="1382"/>
      <c r="E49" s="1383"/>
      <c r="F49" s="1383"/>
      <c r="G49" s="1194"/>
      <c r="H49" s="1382" t="str">
        <f>IF(COUNTIF(I16:I37,"GYJ")=0,"",COUNTIF(I16:I37,"GYJ"))</f>
        <v/>
      </c>
      <c r="I49" s="1383"/>
      <c r="J49" s="1383"/>
      <c r="K49" s="1194"/>
      <c r="L49" s="1382"/>
      <c r="M49" s="1383"/>
      <c r="N49" s="1383"/>
      <c r="O49" s="1194"/>
      <c r="P49" s="1382"/>
      <c r="Q49" s="1383"/>
      <c r="R49" s="1383"/>
      <c r="S49" s="1194">
        <v>1</v>
      </c>
      <c r="T49" s="1382" t="str">
        <f>IF(COUNTIF(U16:U37,"GYJ")=0,"",COUNTIF(U16:U37,"GYJ"))</f>
        <v/>
      </c>
      <c r="U49" s="1383"/>
      <c r="V49" s="1383"/>
      <c r="W49" s="1194">
        <v>1</v>
      </c>
      <c r="X49" s="1382" t="str">
        <f>IF(COUNTIF(Y16:Y37,"GYJ")=0,"",COUNTIF(Y16:Y37,"GYJ"))</f>
        <v/>
      </c>
      <c r="Y49" s="1383"/>
      <c r="Z49" s="1383"/>
      <c r="AA49" s="1194">
        <v>2</v>
      </c>
      <c r="AB49" s="1382" t="str">
        <f>IF(COUNTIF(AC16:AC37,"GYJ")=0,"",COUNTIF(AC16:AC37,"GYJ"))</f>
        <v/>
      </c>
      <c r="AC49" s="1383"/>
      <c r="AD49" s="1383"/>
      <c r="AE49" s="1194"/>
      <c r="AF49" s="1195"/>
      <c r="AG49" s="1196"/>
      <c r="AH49" s="770"/>
      <c r="AI49" s="1194">
        <v>1</v>
      </c>
      <c r="AJ49" s="1382"/>
      <c r="AK49" s="1383"/>
      <c r="AL49" s="1383"/>
      <c r="AM49" s="169">
        <f t="shared" si="11"/>
        <v>5</v>
      </c>
    </row>
    <row r="50" spans="1:39" ht="15.75" x14ac:dyDescent="0.25">
      <c r="A50" s="160"/>
      <c r="B50" s="1192"/>
      <c r="C50" s="1197" t="s">
        <v>492</v>
      </c>
      <c r="D50" s="1382"/>
      <c r="E50" s="1383"/>
      <c r="F50" s="1383"/>
      <c r="G50" s="1194"/>
      <c r="H50" s="1382" t="str">
        <f>IF(COUNTIF(I16:I37,"K")=0,"",COUNTIF(I16:I37,"K"))</f>
        <v/>
      </c>
      <c r="I50" s="1383"/>
      <c r="J50" s="1383"/>
      <c r="K50" s="1194">
        <v>1</v>
      </c>
      <c r="L50" s="1382"/>
      <c r="M50" s="1383"/>
      <c r="N50" s="1383"/>
      <c r="O50" s="1194">
        <v>1</v>
      </c>
      <c r="P50" s="1382"/>
      <c r="Q50" s="1383"/>
      <c r="R50" s="1383"/>
      <c r="S50" s="1194">
        <v>1</v>
      </c>
      <c r="T50" s="1382" t="str">
        <f>IF(COUNTIF(U16:U37,"K")=0,"",COUNTIF(U16:U37,"K"))</f>
        <v/>
      </c>
      <c r="U50" s="1383"/>
      <c r="V50" s="1383"/>
      <c r="W50" s="1194">
        <v>2</v>
      </c>
      <c r="X50" s="1382" t="str">
        <f>IF(COUNTIF(Y16:Y37,"K")=0,"",COUNTIF(Y16:Y37,"K"))</f>
        <v/>
      </c>
      <c r="Y50" s="1383"/>
      <c r="Z50" s="1383"/>
      <c r="AA50" s="1194">
        <v>3</v>
      </c>
      <c r="AB50" s="1382" t="str">
        <f>IF(COUNTIF(AC16:AC37,"K")=0,"",COUNTIF(AC16:AC37,"K"))</f>
        <v/>
      </c>
      <c r="AC50" s="1383"/>
      <c r="AD50" s="1383"/>
      <c r="AE50" s="1194">
        <v>3</v>
      </c>
      <c r="AF50" s="1195"/>
      <c r="AG50" s="1196"/>
      <c r="AH50" s="770"/>
      <c r="AI50" s="1194">
        <v>2</v>
      </c>
      <c r="AJ50" s="1382"/>
      <c r="AK50" s="1383"/>
      <c r="AL50" s="1383"/>
      <c r="AM50" s="169">
        <f t="shared" si="11"/>
        <v>13</v>
      </c>
    </row>
    <row r="51" spans="1:39" ht="15.75" x14ac:dyDescent="0.25">
      <c r="A51" s="160"/>
      <c r="B51" s="1192"/>
      <c r="C51" s="1193" t="s">
        <v>17</v>
      </c>
      <c r="D51" s="1382"/>
      <c r="E51" s="1383"/>
      <c r="F51" s="1383"/>
      <c r="G51" s="1194"/>
      <c r="H51" s="1382" t="str">
        <f>IF(COUNTIF(I16:I37,"AV")=0,"",COUNTIF(I16:I37,"AV"))</f>
        <v/>
      </c>
      <c r="I51" s="1383"/>
      <c r="J51" s="1383"/>
      <c r="K51" s="1194"/>
      <c r="L51" s="1382"/>
      <c r="M51" s="1383"/>
      <c r="N51" s="1383"/>
      <c r="O51" s="1194"/>
      <c r="P51" s="1382"/>
      <c r="Q51" s="1383"/>
      <c r="R51" s="1383"/>
      <c r="S51" s="1194"/>
      <c r="T51" s="1382" t="str">
        <f>IF(COUNTIF(U16:U37,"AV")=0,"",COUNTIF(U16:U37,"AV"))</f>
        <v/>
      </c>
      <c r="U51" s="1383"/>
      <c r="V51" s="1383"/>
      <c r="W51" s="1194"/>
      <c r="X51" s="1382" t="str">
        <f>IF(COUNTIF(Y16:Y37,"AV")=0,"",COUNTIF(Y16:Y37,"AV"))</f>
        <v/>
      </c>
      <c r="Y51" s="1383"/>
      <c r="Z51" s="1383"/>
      <c r="AA51" s="1194"/>
      <c r="AB51" s="1382" t="str">
        <f>IF(COUNTIF(AC16:AC37,"AV")=0,"",COUNTIF(AC16:AC37,"AV"))</f>
        <v/>
      </c>
      <c r="AC51" s="1383"/>
      <c r="AD51" s="1383"/>
      <c r="AE51" s="1194"/>
      <c r="AF51" s="1195"/>
      <c r="AG51" s="1196"/>
      <c r="AH51" s="770"/>
      <c r="AI51" s="1194"/>
      <c r="AJ51" s="1382"/>
      <c r="AK51" s="1383"/>
      <c r="AL51" s="1383"/>
      <c r="AM51" s="169" t="str">
        <f t="shared" si="11"/>
        <v>0</v>
      </c>
    </row>
    <row r="52" spans="1:39" ht="15.75" x14ac:dyDescent="0.25">
      <c r="A52" s="160"/>
      <c r="B52" s="1192"/>
      <c r="C52" s="1193" t="s">
        <v>93</v>
      </c>
      <c r="D52" s="1382"/>
      <c r="E52" s="1383"/>
      <c r="F52" s="1383"/>
      <c r="G52" s="1194"/>
      <c r="H52" s="1382" t="str">
        <f>IF(COUNTIF(I16:I37,"KV")=0,"",COUNTIF(I16:I37,"KV"))</f>
        <v/>
      </c>
      <c r="I52" s="1383"/>
      <c r="J52" s="1383"/>
      <c r="K52" s="1194"/>
      <c r="L52" s="1382"/>
      <c r="M52" s="1383"/>
      <c r="N52" s="1383"/>
      <c r="O52" s="1194"/>
      <c r="P52" s="1382"/>
      <c r="Q52" s="1383"/>
      <c r="R52" s="1383"/>
      <c r="S52" s="1194"/>
      <c r="T52" s="1382" t="str">
        <f>IF(COUNTIF(U16:U37,"KV")=0,"",COUNTIF(U16:U37,"KV"))</f>
        <v/>
      </c>
      <c r="U52" s="1383"/>
      <c r="V52" s="1383"/>
      <c r="W52" s="1194"/>
      <c r="X52" s="1382" t="str">
        <f>IF(COUNTIF(Y16:Y37,"KV")=0,"",COUNTIF(Y16:Y37,"KV"))</f>
        <v/>
      </c>
      <c r="Y52" s="1383"/>
      <c r="Z52" s="1383"/>
      <c r="AA52" s="1194"/>
      <c r="AB52" s="1382" t="str">
        <f>IF(COUNTIF(AC16:AC37,"KV")=0,"",COUNTIF(AC16:AC37,"KV"))</f>
        <v/>
      </c>
      <c r="AC52" s="1383"/>
      <c r="AD52" s="1383"/>
      <c r="AE52" s="1194"/>
      <c r="AF52" s="1195"/>
      <c r="AG52" s="1196"/>
      <c r="AH52" s="770"/>
      <c r="AI52" s="1194"/>
      <c r="AJ52" s="1382"/>
      <c r="AK52" s="1383"/>
      <c r="AL52" s="1383"/>
      <c r="AM52" s="169" t="str">
        <f t="shared" si="11"/>
        <v>0</v>
      </c>
    </row>
    <row r="53" spans="1:39" ht="15.75" x14ac:dyDescent="0.25">
      <c r="A53" s="160"/>
      <c r="B53" s="1192"/>
      <c r="C53" s="1193" t="s">
        <v>94</v>
      </c>
      <c r="D53" s="1382"/>
      <c r="E53" s="1383"/>
      <c r="F53" s="1383"/>
      <c r="G53" s="1194"/>
      <c r="H53" s="1382" t="str">
        <f>IF(COUNTIF(I16:I37,"SZG")=0,"",COUNTIF(I16:I37,"SZG"))</f>
        <v/>
      </c>
      <c r="I53" s="1383"/>
      <c r="J53" s="1383"/>
      <c r="K53" s="1194"/>
      <c r="L53" s="1382"/>
      <c r="M53" s="1383"/>
      <c r="N53" s="1383"/>
      <c r="O53" s="1194"/>
      <c r="P53" s="1382"/>
      <c r="Q53" s="1383"/>
      <c r="R53" s="1383"/>
      <c r="S53" s="1194"/>
      <c r="T53" s="1382" t="str">
        <f>IF(COUNTIF(U16:U37,"SZG")=0,"",COUNTIF(U16:U37,"SZG"))</f>
        <v/>
      </c>
      <c r="U53" s="1383"/>
      <c r="V53" s="1383"/>
      <c r="W53" s="1194"/>
      <c r="X53" s="1382" t="str">
        <f>IF(COUNTIF(Y16:Y37,"SZG")=0,"",COUNTIF(Y16:Y37,"SZG"))</f>
        <v/>
      </c>
      <c r="Y53" s="1383"/>
      <c r="Z53" s="1383"/>
      <c r="AA53" s="1194"/>
      <c r="AB53" s="1382" t="str">
        <f>IF(COUNTIF(AC16:AC37,"SZG")=0,"",COUNTIF(AC16:AC37,"SZG"))</f>
        <v/>
      </c>
      <c r="AC53" s="1383"/>
      <c r="AD53" s="1383"/>
      <c r="AE53" s="1194"/>
      <c r="AF53" s="1198"/>
      <c r="AG53" s="1199"/>
      <c r="AH53" s="791"/>
      <c r="AI53" s="1194"/>
      <c r="AJ53" s="1382"/>
      <c r="AK53" s="1383"/>
      <c r="AL53" s="1383"/>
      <c r="AM53" s="169" t="str">
        <f t="shared" si="11"/>
        <v>0</v>
      </c>
    </row>
    <row r="54" spans="1:39" ht="15.75" x14ac:dyDescent="0.25">
      <c r="A54" s="160"/>
      <c r="B54" s="1192"/>
      <c r="C54" s="1193" t="s">
        <v>95</v>
      </c>
      <c r="D54" s="1382"/>
      <c r="E54" s="1383"/>
      <c r="F54" s="1383"/>
      <c r="G54" s="1194"/>
      <c r="H54" s="1382" t="str">
        <f>IF(COUNTIF(I16:I37,"ZV")=0,"",COUNTIF(I16:I37,"ZV"))</f>
        <v/>
      </c>
      <c r="I54" s="1383"/>
      <c r="J54" s="1383"/>
      <c r="K54" s="1194"/>
      <c r="L54" s="1382"/>
      <c r="M54" s="1383"/>
      <c r="N54" s="1383"/>
      <c r="O54" s="1194"/>
      <c r="P54" s="1382"/>
      <c r="Q54" s="1383"/>
      <c r="R54" s="1383"/>
      <c r="S54" s="1194"/>
      <c r="T54" s="1382" t="str">
        <f>IF(COUNTIF(U16:U37,"ZV")=0,"",COUNTIF(U16:U37,"ZV"))</f>
        <v/>
      </c>
      <c r="U54" s="1383"/>
      <c r="V54" s="1383"/>
      <c r="W54" s="1194"/>
      <c r="X54" s="1382" t="str">
        <f>IF(COUNTIF(Y16:Y37,"ZV")=0,"",COUNTIF(Y16:Y37,"ZV"))</f>
        <v/>
      </c>
      <c r="Y54" s="1383"/>
      <c r="Z54" s="1383"/>
      <c r="AA54" s="1194"/>
      <c r="AB54" s="1382" t="str">
        <f>IF(COUNTIF(AC16:AC37,"ZV")=0,"",COUNTIF(AC16:AC37,"ZV"))</f>
        <v/>
      </c>
      <c r="AC54" s="1383"/>
      <c r="AD54" s="1383"/>
      <c r="AE54" s="1194"/>
      <c r="AF54" s="1198"/>
      <c r="AG54" s="1199"/>
      <c r="AH54" s="791"/>
      <c r="AI54" s="1194">
        <v>3</v>
      </c>
      <c r="AJ54" s="1382"/>
      <c r="AK54" s="1383"/>
      <c r="AL54" s="1383"/>
      <c r="AM54" s="169">
        <f t="shared" si="11"/>
        <v>3</v>
      </c>
    </row>
    <row r="55" spans="1:39" s="1164" customFormat="1" ht="15.75" thickBot="1" x14ac:dyDescent="0.25">
      <c r="A55" s="1200"/>
      <c r="B55" s="1201"/>
      <c r="C55" s="917" t="s">
        <v>22</v>
      </c>
      <c r="D55" s="1384"/>
      <c r="E55" s="1385"/>
      <c r="F55" s="1385"/>
      <c r="G55" s="918"/>
      <c r="H55" s="1384" t="str">
        <f>IF(SUM(I46:I54)=0,"",SUM(I46:I54))</f>
        <v/>
      </c>
      <c r="I55" s="1385"/>
      <c r="J55" s="1385"/>
      <c r="K55" s="918">
        <f>SUM(K46:K54)</f>
        <v>1</v>
      </c>
      <c r="L55" s="1384"/>
      <c r="M55" s="1385"/>
      <c r="N55" s="1385"/>
      <c r="O55" s="918">
        <f>SUM(O46:O54)</f>
        <v>1</v>
      </c>
      <c r="P55" s="1384"/>
      <c r="Q55" s="1385"/>
      <c r="R55" s="1385"/>
      <c r="S55" s="918">
        <f>SUM(S46:S54)</f>
        <v>2</v>
      </c>
      <c r="T55" s="1384" t="str">
        <f>IF(SUM(U46:U54)=0,"",SUM(U46:U54))</f>
        <v/>
      </c>
      <c r="U55" s="1385"/>
      <c r="V55" s="1385"/>
      <c r="W55" s="918">
        <f>SUM(W46:W54)</f>
        <v>3</v>
      </c>
      <c r="X55" s="1384" t="str">
        <f>IF(SUM(Y46:Y54)=0,"",SUM(Y46:Y54))</f>
        <v/>
      </c>
      <c r="Y55" s="1385"/>
      <c r="Z55" s="1385"/>
      <c r="AA55" s="918">
        <f>SUM(AA46:AA54)</f>
        <v>5</v>
      </c>
      <c r="AB55" s="1384" t="str">
        <f>IF(SUM(AC46:AC54)=0,"",SUM(AC46:AC54))</f>
        <v/>
      </c>
      <c r="AC55" s="1385"/>
      <c r="AD55" s="1385"/>
      <c r="AE55" s="918">
        <f>SUM(AE46:AE54)</f>
        <v>4</v>
      </c>
      <c r="AF55" s="919"/>
      <c r="AG55" s="920"/>
      <c r="AH55" s="921"/>
      <c r="AI55" s="918">
        <f>SUM(AI46:AI54)</f>
        <v>7</v>
      </c>
      <c r="AJ55" s="1384"/>
      <c r="AK55" s="1385"/>
      <c r="AL55" s="1385"/>
      <c r="AM55" s="922">
        <f t="shared" ref="AM55" si="12">IF(SUM(G55:AL55)=0,"",SUM(G55:AL55))</f>
        <v>23</v>
      </c>
    </row>
    <row r="56" spans="1:39" ht="13.5" thickTop="1" x14ac:dyDescent="0.2"/>
    <row r="57" spans="1:39" x14ac:dyDescent="0.2">
      <c r="C57" s="1164" t="s">
        <v>417</v>
      </c>
      <c r="D57" s="1202">
        <f>SUM(D43,E43)</f>
        <v>536</v>
      </c>
      <c r="H57" s="1156">
        <f>SUM(H43,I43)</f>
        <v>406</v>
      </c>
      <c r="L57" s="1156">
        <f>SUM(L43,M43)</f>
        <v>420</v>
      </c>
      <c r="P57" s="1156">
        <f>SUM(P43,Q43)</f>
        <v>420</v>
      </c>
      <c r="T57" s="1156">
        <f>SUM(T43,U43)</f>
        <v>420</v>
      </c>
      <c r="X57" s="1156">
        <f>SUM(X43,Y43)</f>
        <v>420</v>
      </c>
      <c r="AB57" s="1156">
        <f>SUM(AB43,AC43)</f>
        <v>420</v>
      </c>
      <c r="AF57" s="1156">
        <f>SUM(AF43,AG43)</f>
        <v>298</v>
      </c>
    </row>
  </sheetData>
  <protectedRanges>
    <protectedRange sqref="C45" name="Tartomány4"/>
    <protectedRange sqref="C28" name="Tartomány1_2_1_1"/>
    <protectedRange sqref="C26:C27" name="Tartomány1_2_1_1_3"/>
    <protectedRange sqref="C18" name="Tartomány1_2_1_1_2_2"/>
    <protectedRange sqref="C24:C25" name="Tartomány1_2_1_2"/>
    <protectedRange sqref="C54:C55" name="Tartomány4_1_1_1"/>
  </protectedRanges>
  <mergeCells count="123">
    <mergeCell ref="AB55:AD55"/>
    <mergeCell ref="AJ55:AL55"/>
    <mergeCell ref="D55:F55"/>
    <mergeCell ref="H55:J55"/>
    <mergeCell ref="L55:N55"/>
    <mergeCell ref="P55:R55"/>
    <mergeCell ref="T55:V55"/>
    <mergeCell ref="X55:Z55"/>
    <mergeCell ref="AB53:AD53"/>
    <mergeCell ref="AJ53:AL53"/>
    <mergeCell ref="D54:F54"/>
    <mergeCell ref="H54:J54"/>
    <mergeCell ref="L54:N54"/>
    <mergeCell ref="P54:R54"/>
    <mergeCell ref="T54:V54"/>
    <mergeCell ref="X54:Z54"/>
    <mergeCell ref="AB54:AD54"/>
    <mergeCell ref="AJ54:AL54"/>
    <mergeCell ref="D53:F53"/>
    <mergeCell ref="H53:J53"/>
    <mergeCell ref="L53:N53"/>
    <mergeCell ref="P53:R53"/>
    <mergeCell ref="T53:V53"/>
    <mergeCell ref="X53:Z53"/>
    <mergeCell ref="AB51:AD51"/>
    <mergeCell ref="AJ51:AL51"/>
    <mergeCell ref="D52:F52"/>
    <mergeCell ref="H52:J52"/>
    <mergeCell ref="L52:N52"/>
    <mergeCell ref="P52:R52"/>
    <mergeCell ref="T52:V52"/>
    <mergeCell ref="X52:Z52"/>
    <mergeCell ref="AB52:AD52"/>
    <mergeCell ref="AJ52:AL52"/>
    <mergeCell ref="D51:F51"/>
    <mergeCell ref="H51:J51"/>
    <mergeCell ref="L51:N51"/>
    <mergeCell ref="P51:R51"/>
    <mergeCell ref="T51:V51"/>
    <mergeCell ref="X51:Z51"/>
    <mergeCell ref="AB49:AD49"/>
    <mergeCell ref="AJ49:AL49"/>
    <mergeCell ref="D50:F50"/>
    <mergeCell ref="H50:J50"/>
    <mergeCell ref="L50:N50"/>
    <mergeCell ref="P50:R50"/>
    <mergeCell ref="T50:V50"/>
    <mergeCell ref="X50:Z50"/>
    <mergeCell ref="AB50:AD50"/>
    <mergeCell ref="AJ50:AL50"/>
    <mergeCell ref="D49:F49"/>
    <mergeCell ref="H49:J49"/>
    <mergeCell ref="L49:N49"/>
    <mergeCell ref="P49:R49"/>
    <mergeCell ref="T49:V49"/>
    <mergeCell ref="X49:Z49"/>
    <mergeCell ref="D47:F47"/>
    <mergeCell ref="H47:J47"/>
    <mergeCell ref="L47:N47"/>
    <mergeCell ref="P47:R47"/>
    <mergeCell ref="T47:V47"/>
    <mergeCell ref="X47:Z47"/>
    <mergeCell ref="AB47:AD47"/>
    <mergeCell ref="AJ47:AL47"/>
    <mergeCell ref="D48:F48"/>
    <mergeCell ref="H48:J48"/>
    <mergeCell ref="L48:N48"/>
    <mergeCell ref="P48:R48"/>
    <mergeCell ref="T48:V48"/>
    <mergeCell ref="X48:Z48"/>
    <mergeCell ref="AB48:AD48"/>
    <mergeCell ref="AJ48:AL48"/>
    <mergeCell ref="D38:S38"/>
    <mergeCell ref="T38:AI38"/>
    <mergeCell ref="AJ38:AM38"/>
    <mergeCell ref="A44:S44"/>
    <mergeCell ref="A45:S45"/>
    <mergeCell ref="D46:F46"/>
    <mergeCell ref="H46:J46"/>
    <mergeCell ref="L46:N46"/>
    <mergeCell ref="P46:R46"/>
    <mergeCell ref="T46:V46"/>
    <mergeCell ref="X46:Z46"/>
    <mergeCell ref="AB46:AD46"/>
    <mergeCell ref="AJ46:AL46"/>
    <mergeCell ref="D31:S31"/>
    <mergeCell ref="T31:AI31"/>
    <mergeCell ref="AJ31:AM31"/>
    <mergeCell ref="AF7:AI7"/>
    <mergeCell ref="F8:F9"/>
    <mergeCell ref="G8:G9"/>
    <mergeCell ref="J8:J9"/>
    <mergeCell ref="K8:K9"/>
    <mergeCell ref="N8:N9"/>
    <mergeCell ref="O8:O9"/>
    <mergeCell ref="R8:R9"/>
    <mergeCell ref="S8:S9"/>
    <mergeCell ref="V8:V9"/>
    <mergeCell ref="AJ6:AM7"/>
    <mergeCell ref="AN6:AN9"/>
    <mergeCell ref="AO6:AO9"/>
    <mergeCell ref="D7:G7"/>
    <mergeCell ref="H7:K7"/>
    <mergeCell ref="L7:O7"/>
    <mergeCell ref="P7:S7"/>
    <mergeCell ref="T7:W7"/>
    <mergeCell ref="X7:AA7"/>
    <mergeCell ref="AB7:AE7"/>
    <mergeCell ref="W8:W9"/>
    <mergeCell ref="AH8:AH9"/>
    <mergeCell ref="AI8:AI9"/>
    <mergeCell ref="AL8:AL9"/>
    <mergeCell ref="AM8:AM9"/>
    <mergeCell ref="A1:AM1"/>
    <mergeCell ref="A2:AM2"/>
    <mergeCell ref="A3:AM3"/>
    <mergeCell ref="A4:AM4"/>
    <mergeCell ref="A5:AM5"/>
    <mergeCell ref="A6:A9"/>
    <mergeCell ref="B6:B9"/>
    <mergeCell ref="C6:C9"/>
    <mergeCell ref="D6:S6"/>
    <mergeCell ref="T6:AI6"/>
  </mergeCells>
  <pageMargins left="0.25" right="0.25" top="0.75" bottom="0.75" header="0.3" footer="0.3"/>
  <pageSetup paperSize="8" scale="5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>
    <pageSetUpPr fitToPage="1"/>
  </sheetPr>
  <dimension ref="A1:AS159"/>
  <sheetViews>
    <sheetView topLeftCell="A13" zoomScale="84" zoomScaleNormal="84" zoomScaleSheetLayoutView="75" workbookViewId="0">
      <selection activeCell="AO27" sqref="AO27"/>
    </sheetView>
  </sheetViews>
  <sheetFormatPr defaultColWidth="10.6640625" defaultRowHeight="15.75" x14ac:dyDescent="0.25"/>
  <cols>
    <col min="1" max="1" width="17.1640625" style="2" customWidth="1"/>
    <col min="2" max="2" width="7.1640625" style="4" customWidth="1"/>
    <col min="3" max="3" width="94.5" style="4" bestFit="1" customWidth="1"/>
    <col min="4" max="4" width="8.1640625" style="4" customWidth="1"/>
    <col min="5" max="5" width="9" style="4" bestFit="1" customWidth="1"/>
    <col min="6" max="6" width="12.83203125" style="4" bestFit="1" customWidth="1"/>
    <col min="7" max="7" width="8.1640625" style="4" customWidth="1"/>
    <col min="8" max="8" width="8.6640625" style="4" customWidth="1"/>
    <col min="9" max="9" width="8.33203125" style="4" bestFit="1" customWidth="1"/>
    <col min="10" max="10" width="5.83203125" style="4" customWidth="1"/>
    <col min="11" max="11" width="10.5" style="4" bestFit="1" customWidth="1"/>
    <col min="12" max="12" width="10.33203125" style="4" customWidth="1"/>
    <col min="13" max="13" width="10" style="4" customWidth="1"/>
    <col min="14" max="14" width="7" style="4" bestFit="1" customWidth="1"/>
    <col min="15" max="15" width="6" style="4" customWidth="1"/>
    <col min="16" max="16" width="8.83203125" style="4" customWidth="1"/>
    <col min="17" max="17" width="8.33203125" style="4" bestFit="1" customWidth="1"/>
    <col min="18" max="18" width="5.83203125" style="4" customWidth="1"/>
    <col min="19" max="19" width="7.6640625" style="4" customWidth="1"/>
    <col min="20" max="20" width="8.5" style="4" customWidth="1"/>
    <col min="21" max="21" width="8.6640625" style="4" customWidth="1"/>
    <col min="22" max="22" width="7.33203125" style="1" customWidth="1"/>
    <col min="23" max="31" width="8.5" style="1" customWidth="1"/>
    <col min="32" max="32" width="8.33203125" style="1" customWidth="1"/>
    <col min="33" max="33" width="9.83203125" style="1" customWidth="1"/>
    <col min="34" max="34" width="8.6640625" style="1" customWidth="1"/>
    <col min="35" max="35" width="7.5" style="1" customWidth="1"/>
    <col min="36" max="36" width="10" style="1" customWidth="1"/>
    <col min="37" max="37" width="10.1640625" style="1" customWidth="1"/>
    <col min="38" max="38" width="10.33203125" style="1" customWidth="1"/>
    <col min="39" max="39" width="11.33203125" style="1" bestFit="1" customWidth="1"/>
    <col min="40" max="40" width="49.33203125" style="1" bestFit="1" customWidth="1"/>
    <col min="41" max="41" width="39.6640625" style="1" customWidth="1"/>
    <col min="42" max="16384" width="10.6640625" style="1"/>
  </cols>
  <sheetData>
    <row r="1" spans="1:42" ht="21.95" customHeight="1" x14ac:dyDescent="0.2">
      <c r="A1" s="1307" t="s">
        <v>13</v>
      </c>
      <c r="B1" s="1307"/>
      <c r="C1" s="1307"/>
      <c r="D1" s="1307"/>
      <c r="E1" s="1307"/>
      <c r="F1" s="1307"/>
      <c r="G1" s="1307"/>
      <c r="H1" s="1307"/>
      <c r="I1" s="1307"/>
      <c r="J1" s="1307"/>
      <c r="K1" s="1307"/>
      <c r="L1" s="1307"/>
      <c r="M1" s="1307"/>
      <c r="N1" s="1307"/>
      <c r="O1" s="1307"/>
      <c r="P1" s="1307"/>
      <c r="Q1" s="1307"/>
      <c r="R1" s="1307"/>
      <c r="S1" s="1307"/>
      <c r="T1" s="1307"/>
      <c r="U1" s="1307"/>
      <c r="V1" s="1307"/>
      <c r="W1" s="1307"/>
      <c r="X1" s="1307"/>
      <c r="Y1" s="1307"/>
      <c r="Z1" s="1307"/>
      <c r="AA1" s="1307"/>
      <c r="AB1" s="1307"/>
      <c r="AC1" s="1307"/>
      <c r="AD1" s="1307"/>
      <c r="AE1" s="1307"/>
      <c r="AF1" s="1307"/>
      <c r="AG1" s="143"/>
      <c r="AH1" s="143"/>
      <c r="AI1" s="143"/>
      <c r="AJ1" s="143"/>
      <c r="AK1" s="143"/>
      <c r="AL1" s="143"/>
      <c r="AM1" s="143"/>
      <c r="AN1" s="143"/>
      <c r="AO1" s="143"/>
    </row>
    <row r="2" spans="1:42" ht="21.95" customHeight="1" x14ac:dyDescent="0.2">
      <c r="A2" s="1308" t="s">
        <v>399</v>
      </c>
      <c r="B2" s="1308"/>
      <c r="C2" s="1308"/>
      <c r="D2" s="1308"/>
      <c r="E2" s="1308"/>
      <c r="F2" s="1308"/>
      <c r="G2" s="1308"/>
      <c r="H2" s="1308"/>
      <c r="I2" s="1308"/>
      <c r="J2" s="1308"/>
      <c r="K2" s="1308"/>
      <c r="L2" s="1308"/>
      <c r="M2" s="1308"/>
      <c r="N2" s="1308"/>
      <c r="O2" s="1308"/>
      <c r="P2" s="1308"/>
      <c r="Q2" s="1308"/>
      <c r="R2" s="1308"/>
      <c r="S2" s="1308"/>
      <c r="T2" s="1308"/>
      <c r="U2" s="1308"/>
      <c r="V2" s="1308"/>
      <c r="W2" s="1308"/>
      <c r="X2" s="1308"/>
      <c r="Y2" s="1308"/>
      <c r="Z2" s="1308"/>
      <c r="AA2" s="1308"/>
      <c r="AB2" s="1308"/>
      <c r="AC2" s="1308"/>
      <c r="AD2" s="1308"/>
      <c r="AE2" s="1308"/>
      <c r="AF2" s="1308"/>
      <c r="AG2" s="143"/>
      <c r="AH2" s="143"/>
      <c r="AI2" s="143"/>
      <c r="AJ2" s="143"/>
      <c r="AK2" s="143"/>
      <c r="AL2" s="143"/>
      <c r="AM2" s="143"/>
      <c r="AN2" s="143"/>
      <c r="AO2" s="143"/>
    </row>
    <row r="3" spans="1:42" ht="21.95" customHeight="1" x14ac:dyDescent="0.2">
      <c r="A3" s="1308" t="s">
        <v>480</v>
      </c>
      <c r="B3" s="1308"/>
      <c r="C3" s="1308"/>
      <c r="D3" s="1308"/>
      <c r="E3" s="1308"/>
      <c r="F3" s="1308"/>
      <c r="G3" s="1308"/>
      <c r="H3" s="1308"/>
      <c r="I3" s="1308"/>
      <c r="J3" s="1308"/>
      <c r="K3" s="1308"/>
      <c r="L3" s="1308"/>
      <c r="M3" s="1308"/>
      <c r="N3" s="1308"/>
      <c r="O3" s="1308"/>
      <c r="P3" s="1308"/>
      <c r="Q3" s="1308"/>
      <c r="R3" s="1308"/>
      <c r="S3" s="1308"/>
      <c r="T3" s="1308"/>
      <c r="U3" s="1308"/>
      <c r="V3" s="1308"/>
      <c r="W3" s="1308"/>
      <c r="X3" s="1308"/>
      <c r="Y3" s="1308"/>
      <c r="Z3" s="1308"/>
      <c r="AA3" s="1308"/>
      <c r="AB3" s="1308"/>
      <c r="AC3" s="1308"/>
      <c r="AD3" s="1308"/>
      <c r="AE3" s="1308"/>
      <c r="AF3" s="1308"/>
      <c r="AG3" s="143"/>
      <c r="AH3" s="143"/>
      <c r="AI3" s="143"/>
      <c r="AJ3" s="143"/>
      <c r="AK3" s="143"/>
      <c r="AL3" s="143"/>
      <c r="AM3" s="143"/>
      <c r="AN3" s="143"/>
      <c r="AO3" s="143"/>
    </row>
    <row r="4" spans="1:42" ht="21.95" customHeight="1" x14ac:dyDescent="0.2">
      <c r="A4" s="1308" t="s">
        <v>352</v>
      </c>
      <c r="B4" s="1308"/>
      <c r="C4" s="1308"/>
      <c r="D4" s="1308"/>
      <c r="E4" s="1308"/>
      <c r="F4" s="1308"/>
      <c r="G4" s="1308"/>
      <c r="H4" s="1308"/>
      <c r="I4" s="1308"/>
      <c r="J4" s="1308"/>
      <c r="K4" s="1308"/>
      <c r="L4" s="1308"/>
      <c r="M4" s="1308"/>
      <c r="N4" s="1308"/>
      <c r="O4" s="1308"/>
      <c r="P4" s="1308"/>
      <c r="Q4" s="1308"/>
      <c r="R4" s="1308"/>
      <c r="S4" s="1308"/>
      <c r="T4" s="1308"/>
      <c r="U4" s="1308"/>
      <c r="V4" s="1308"/>
      <c r="W4" s="1308"/>
      <c r="X4" s="1308"/>
      <c r="Y4" s="1308"/>
      <c r="Z4" s="1308"/>
      <c r="AA4" s="1308"/>
      <c r="AB4" s="1308"/>
      <c r="AC4" s="1308"/>
      <c r="AD4" s="1308"/>
      <c r="AE4" s="1308"/>
      <c r="AF4" s="1308"/>
      <c r="AG4" s="143"/>
      <c r="AH4" s="143"/>
      <c r="AI4" s="143"/>
      <c r="AJ4" s="143"/>
      <c r="AK4" s="143"/>
      <c r="AL4" s="143"/>
      <c r="AM4" s="143"/>
      <c r="AN4" s="143"/>
      <c r="AO4" s="143"/>
    </row>
    <row r="5" spans="1:42" ht="21.95" customHeight="1" thickBot="1" x14ac:dyDescent="0.25">
      <c r="A5" s="1423" t="s">
        <v>353</v>
      </c>
      <c r="B5" s="1423"/>
      <c r="C5" s="1423"/>
      <c r="D5" s="1423"/>
      <c r="E5" s="1423"/>
      <c r="F5" s="1423"/>
      <c r="G5" s="1423"/>
      <c r="H5" s="1423"/>
      <c r="I5" s="1423"/>
      <c r="J5" s="1423"/>
      <c r="K5" s="1423"/>
      <c r="L5" s="1423"/>
      <c r="M5" s="1423"/>
      <c r="N5" s="1423"/>
      <c r="O5" s="1423"/>
      <c r="P5" s="1423"/>
      <c r="Q5" s="1423"/>
      <c r="R5" s="1423"/>
      <c r="S5" s="1423"/>
      <c r="T5" s="1423"/>
      <c r="U5" s="1423"/>
      <c r="V5" s="1423"/>
      <c r="W5" s="1423"/>
      <c r="X5" s="1423"/>
      <c r="Y5" s="1423"/>
      <c r="Z5" s="1423"/>
      <c r="AA5" s="1423"/>
      <c r="AB5" s="1423"/>
      <c r="AC5" s="1423"/>
      <c r="AD5" s="1423"/>
      <c r="AE5" s="1423"/>
      <c r="AF5" s="1423"/>
      <c r="AG5" s="143"/>
      <c r="AH5" s="143"/>
      <c r="AI5" s="143"/>
      <c r="AJ5" s="143"/>
      <c r="AK5" s="143"/>
      <c r="AL5" s="143"/>
      <c r="AM5" s="143"/>
      <c r="AN5" s="143"/>
      <c r="AO5" s="143"/>
    </row>
    <row r="6" spans="1:42" ht="15.75" customHeight="1" thickTop="1" thickBot="1" x14ac:dyDescent="0.25">
      <c r="A6" s="1333" t="s">
        <v>10</v>
      </c>
      <c r="B6" s="1336" t="s">
        <v>11</v>
      </c>
      <c r="C6" s="1339" t="s">
        <v>12</v>
      </c>
      <c r="D6" s="1342"/>
      <c r="E6" s="1342"/>
      <c r="F6" s="1342"/>
      <c r="G6" s="1342"/>
      <c r="H6" s="1342"/>
      <c r="I6" s="1342"/>
      <c r="J6" s="1342"/>
      <c r="K6" s="1342"/>
      <c r="L6" s="1342"/>
      <c r="M6" s="1342"/>
      <c r="N6" s="1342"/>
      <c r="O6" s="1342"/>
      <c r="P6" s="1342"/>
      <c r="Q6" s="1342"/>
      <c r="R6" s="1342"/>
      <c r="S6" s="1342"/>
      <c r="T6" s="1342"/>
      <c r="U6" s="1342"/>
      <c r="V6" s="1342"/>
      <c r="W6" s="1342"/>
      <c r="X6" s="1342"/>
      <c r="Y6" s="1342"/>
      <c r="Z6" s="1342"/>
      <c r="AA6" s="1342"/>
      <c r="AB6" s="1342"/>
      <c r="AC6" s="1342"/>
      <c r="AD6" s="1342"/>
      <c r="AE6" s="1342"/>
      <c r="AF6" s="1342"/>
      <c r="AG6" s="1342"/>
      <c r="AH6" s="1342"/>
      <c r="AI6" s="1342"/>
      <c r="AJ6" s="1418"/>
      <c r="AK6" s="1418"/>
      <c r="AL6" s="1418"/>
      <c r="AM6" s="1419"/>
      <c r="AN6" s="1410" t="s">
        <v>146</v>
      </c>
      <c r="AO6" s="1412" t="s">
        <v>147</v>
      </c>
    </row>
    <row r="7" spans="1:42" ht="15.75" customHeight="1" x14ac:dyDescent="0.2">
      <c r="A7" s="1334"/>
      <c r="B7" s="1337"/>
      <c r="C7" s="1340"/>
      <c r="D7" s="1346" t="s">
        <v>111</v>
      </c>
      <c r="E7" s="1346"/>
      <c r="F7" s="1346"/>
      <c r="G7" s="1347"/>
      <c r="H7" s="1346" t="s">
        <v>2</v>
      </c>
      <c r="I7" s="1346"/>
      <c r="J7" s="1346"/>
      <c r="K7" s="1348"/>
      <c r="L7" s="1346" t="s">
        <v>115</v>
      </c>
      <c r="M7" s="1346"/>
      <c r="N7" s="1346"/>
      <c r="O7" s="1347"/>
      <c r="P7" s="1346" t="s">
        <v>3</v>
      </c>
      <c r="Q7" s="1346"/>
      <c r="R7" s="1346"/>
      <c r="S7" s="1347"/>
      <c r="T7" s="1346" t="s">
        <v>112</v>
      </c>
      <c r="U7" s="1346"/>
      <c r="V7" s="1346"/>
      <c r="W7" s="1347"/>
      <c r="X7" s="1352" t="s">
        <v>113</v>
      </c>
      <c r="Y7" s="1353"/>
      <c r="Z7" s="1353"/>
      <c r="AA7" s="1365"/>
      <c r="AB7" s="1348" t="s">
        <v>388</v>
      </c>
      <c r="AC7" s="1353"/>
      <c r="AD7" s="1353"/>
      <c r="AE7" s="1365"/>
      <c r="AF7" s="1346" t="s">
        <v>389</v>
      </c>
      <c r="AG7" s="1346"/>
      <c r="AH7" s="1346"/>
      <c r="AI7" s="1347"/>
      <c r="AJ7" s="1420"/>
      <c r="AK7" s="1420"/>
      <c r="AL7" s="1420"/>
      <c r="AM7" s="1421"/>
      <c r="AN7" s="1411"/>
      <c r="AO7" s="1413"/>
    </row>
    <row r="8" spans="1:42" s="143" customFormat="1" ht="90" customHeight="1" x14ac:dyDescent="0.2">
      <c r="A8" s="1334"/>
      <c r="B8" s="1337"/>
      <c r="C8" s="1340"/>
      <c r="D8" s="1426" t="s">
        <v>24</v>
      </c>
      <c r="E8" s="1424" t="s">
        <v>24</v>
      </c>
      <c r="F8" s="1389" t="s">
        <v>9</v>
      </c>
      <c r="G8" s="1391" t="s">
        <v>81</v>
      </c>
      <c r="H8" s="1427" t="s">
        <v>97</v>
      </c>
      <c r="I8" s="1397" t="s">
        <v>97</v>
      </c>
      <c r="J8" s="1393" t="s">
        <v>9</v>
      </c>
      <c r="K8" s="1405" t="s">
        <v>96</v>
      </c>
      <c r="L8" s="1397" t="s">
        <v>97</v>
      </c>
      <c r="M8" s="1397" t="s">
        <v>97</v>
      </c>
      <c r="N8" s="1393" t="s">
        <v>9</v>
      </c>
      <c r="O8" s="1355" t="s">
        <v>96</v>
      </c>
      <c r="P8" s="1427" t="s">
        <v>97</v>
      </c>
      <c r="Q8" s="1397" t="s">
        <v>97</v>
      </c>
      <c r="R8" s="1393" t="s">
        <v>9</v>
      </c>
      <c r="S8" s="1403" t="s">
        <v>96</v>
      </c>
      <c r="T8" s="1394" t="s">
        <v>97</v>
      </c>
      <c r="U8" s="1397" t="s">
        <v>97</v>
      </c>
      <c r="V8" s="1393" t="s">
        <v>9</v>
      </c>
      <c r="W8" s="1355" t="s">
        <v>96</v>
      </c>
      <c r="X8" s="1427" t="s">
        <v>97</v>
      </c>
      <c r="Y8" s="1397" t="s">
        <v>97</v>
      </c>
      <c r="Z8" s="1393" t="s">
        <v>9</v>
      </c>
      <c r="AA8" s="1403" t="s">
        <v>96</v>
      </c>
      <c r="AB8" s="1394" t="s">
        <v>97</v>
      </c>
      <c r="AC8" s="1397" t="s">
        <v>97</v>
      </c>
      <c r="AD8" s="1393" t="s">
        <v>9</v>
      </c>
      <c r="AE8" s="1403" t="s">
        <v>96</v>
      </c>
      <c r="AF8" s="1394" t="s">
        <v>97</v>
      </c>
      <c r="AG8" s="1397" t="s">
        <v>97</v>
      </c>
      <c r="AH8" s="1393" t="s">
        <v>9</v>
      </c>
      <c r="AI8" s="1403" t="s">
        <v>96</v>
      </c>
      <c r="AJ8" s="1394" t="s">
        <v>107</v>
      </c>
      <c r="AK8" s="1397" t="s">
        <v>107</v>
      </c>
      <c r="AL8" s="1393" t="s">
        <v>9</v>
      </c>
      <c r="AM8" s="1422" t="s">
        <v>83</v>
      </c>
      <c r="AN8" s="1411"/>
      <c r="AO8" s="1413"/>
    </row>
    <row r="9" spans="1:42" ht="21.95" customHeight="1" thickBot="1" x14ac:dyDescent="0.25">
      <c r="A9" s="1335"/>
      <c r="B9" s="1338"/>
      <c r="C9" s="1341"/>
      <c r="D9" s="1426"/>
      <c r="E9" s="1425"/>
      <c r="F9" s="1390"/>
      <c r="G9" s="1392"/>
      <c r="H9" s="1428"/>
      <c r="I9" s="1402"/>
      <c r="J9" s="1358"/>
      <c r="K9" s="1367"/>
      <c r="L9" s="1402"/>
      <c r="M9" s="1402"/>
      <c r="N9" s="1358"/>
      <c r="O9" s="1356"/>
      <c r="P9" s="1428"/>
      <c r="Q9" s="1402"/>
      <c r="R9" s="1358"/>
      <c r="S9" s="1404"/>
      <c r="T9" s="1395"/>
      <c r="U9" s="1402"/>
      <c r="V9" s="1358"/>
      <c r="W9" s="1356"/>
      <c r="X9" s="1428"/>
      <c r="Y9" s="1402"/>
      <c r="Z9" s="1358"/>
      <c r="AA9" s="1404"/>
      <c r="AB9" s="1395"/>
      <c r="AC9" s="1402"/>
      <c r="AD9" s="1358"/>
      <c r="AE9" s="1404"/>
      <c r="AF9" s="1395"/>
      <c r="AG9" s="1402"/>
      <c r="AH9" s="1358"/>
      <c r="AI9" s="1404"/>
      <c r="AJ9" s="1396"/>
      <c r="AK9" s="1398"/>
      <c r="AL9" s="1358"/>
      <c r="AM9" s="1360"/>
      <c r="AN9" s="1411"/>
      <c r="AO9" s="1413"/>
    </row>
    <row r="10" spans="1:42" s="185" customFormat="1" ht="15.75" customHeight="1" thickBot="1" x14ac:dyDescent="0.25">
      <c r="A10" s="743"/>
      <c r="B10" s="744"/>
      <c r="C10" s="463" t="s">
        <v>98</v>
      </c>
      <c r="D10" s="745">
        <f>SZAK!D90</f>
        <v>206</v>
      </c>
      <c r="E10" s="746">
        <f>SZAK!E90</f>
        <v>330</v>
      </c>
      <c r="F10" s="746">
        <f>SZAK!F90</f>
        <v>30</v>
      </c>
      <c r="G10" s="747" t="s">
        <v>18</v>
      </c>
      <c r="H10" s="746">
        <f>SZAK!H90</f>
        <v>84</v>
      </c>
      <c r="I10" s="746">
        <f>SZAK!I90</f>
        <v>252</v>
      </c>
      <c r="J10" s="746">
        <f>SZAK!J90</f>
        <v>29</v>
      </c>
      <c r="K10" s="747" t="s">
        <v>18</v>
      </c>
      <c r="L10" s="746">
        <f>SZAK!L90</f>
        <v>98</v>
      </c>
      <c r="M10" s="746">
        <f>SZAK!M90</f>
        <v>252</v>
      </c>
      <c r="N10" s="746">
        <f>SZAK!N90</f>
        <v>24</v>
      </c>
      <c r="O10" s="747" t="s">
        <v>18</v>
      </c>
      <c r="P10" s="746">
        <f>SZAK!P90</f>
        <v>84</v>
      </c>
      <c r="Q10" s="746">
        <f>SZAK!Q90</f>
        <v>252</v>
      </c>
      <c r="R10" s="746">
        <f>SZAK!R90</f>
        <v>23</v>
      </c>
      <c r="S10" s="746" t="s">
        <v>18</v>
      </c>
      <c r="T10" s="746">
        <f>SZAK!T90</f>
        <v>126</v>
      </c>
      <c r="U10" s="746">
        <f>SZAK!U90</f>
        <v>154</v>
      </c>
      <c r="V10" s="746">
        <f>SZAK!V90</f>
        <v>19</v>
      </c>
      <c r="W10" s="746" t="s">
        <v>18</v>
      </c>
      <c r="X10" s="746">
        <f>SZAK!X90</f>
        <v>42</v>
      </c>
      <c r="Y10" s="746">
        <f>SZAK!Y90</f>
        <v>126</v>
      </c>
      <c r="Z10" s="746">
        <f>SZAK!Z90</f>
        <v>11</v>
      </c>
      <c r="AA10" s="746" t="s">
        <v>18</v>
      </c>
      <c r="AB10" s="746">
        <f>SZAK!AB90</f>
        <v>28</v>
      </c>
      <c r="AC10" s="746">
        <f>SZAK!AC90</f>
        <v>168</v>
      </c>
      <c r="AD10" s="746">
        <f>SZAK!AD90</f>
        <v>15</v>
      </c>
      <c r="AE10" s="746" t="s">
        <v>18</v>
      </c>
      <c r="AF10" s="746">
        <f>SZAK!AF90</f>
        <v>24</v>
      </c>
      <c r="AG10" s="746">
        <f>SZAK!AG90</f>
        <v>124</v>
      </c>
      <c r="AH10" s="746">
        <f>SZAK!AH90</f>
        <v>14</v>
      </c>
      <c r="AI10" s="748" t="s">
        <v>18</v>
      </c>
      <c r="AJ10" s="749">
        <f>SZAK!AJ90</f>
        <v>692</v>
      </c>
      <c r="AK10" s="749">
        <f>SZAK!AK90</f>
        <v>1658</v>
      </c>
      <c r="AL10" s="749">
        <f>SZAK!AL90</f>
        <v>165</v>
      </c>
      <c r="AM10" s="750">
        <f>SZAK!AM90</f>
        <v>2350</v>
      </c>
      <c r="AN10" s="64"/>
      <c r="AO10" s="1093"/>
    </row>
    <row r="11" spans="1:42" s="185" customFormat="1" ht="15.75" customHeight="1" x14ac:dyDescent="0.2">
      <c r="A11" s="314" t="s">
        <v>2</v>
      </c>
      <c r="B11" s="751"/>
      <c r="C11" s="752" t="s">
        <v>99</v>
      </c>
      <c r="D11" s="753"/>
      <c r="E11" s="753"/>
      <c r="F11" s="754"/>
      <c r="G11" s="755"/>
      <c r="H11" s="753"/>
      <c r="I11" s="753"/>
      <c r="J11" s="754"/>
      <c r="K11" s="755"/>
      <c r="L11" s="753"/>
      <c r="M11" s="753"/>
      <c r="N11" s="754"/>
      <c r="O11" s="755"/>
      <c r="P11" s="753"/>
      <c r="Q11" s="753"/>
      <c r="R11" s="754"/>
      <c r="S11" s="756"/>
      <c r="T11" s="753"/>
      <c r="U11" s="753"/>
      <c r="V11" s="754"/>
      <c r="W11" s="757"/>
      <c r="X11" s="757"/>
      <c r="Y11" s="757"/>
      <c r="Z11" s="757"/>
      <c r="AA11" s="757"/>
      <c r="AB11" s="757"/>
      <c r="AC11" s="757"/>
      <c r="AD11" s="757"/>
      <c r="AE11" s="757"/>
      <c r="AF11" s="753"/>
      <c r="AG11" s="753"/>
      <c r="AH11" s="754"/>
      <c r="AI11" s="756"/>
      <c r="AJ11" s="400"/>
      <c r="AK11" s="400"/>
      <c r="AL11" s="400"/>
      <c r="AM11" s="758"/>
      <c r="AN11" s="405"/>
      <c r="AO11" s="1094"/>
    </row>
    <row r="12" spans="1:42" s="393" customFormat="1" ht="12.75" x14ac:dyDescent="0.2">
      <c r="A12" s="113" t="s">
        <v>636</v>
      </c>
      <c r="B12" s="114" t="s">
        <v>61</v>
      </c>
      <c r="C12" s="980" t="s">
        <v>639</v>
      </c>
      <c r="D12" s="511"/>
      <c r="E12" s="508"/>
      <c r="F12" s="509"/>
      <c r="G12" s="510"/>
      <c r="H12" s="530"/>
      <c r="I12" s="531"/>
      <c r="J12" s="532"/>
      <c r="K12" s="610"/>
      <c r="L12" s="531"/>
      <c r="M12" s="531"/>
      <c r="N12" s="532"/>
      <c r="O12" s="609"/>
      <c r="P12" s="530"/>
      <c r="Q12" s="634"/>
      <c r="R12" s="630"/>
      <c r="S12" s="635"/>
      <c r="T12" s="530"/>
      <c r="U12" s="531"/>
      <c r="V12" s="532"/>
      <c r="W12" s="616"/>
      <c r="X12" s="530"/>
      <c r="Y12" s="531"/>
      <c r="Z12" s="532"/>
      <c r="AA12" s="609"/>
      <c r="AB12" s="530"/>
      <c r="AC12" s="531">
        <v>28</v>
      </c>
      <c r="AD12" s="532">
        <v>2</v>
      </c>
      <c r="AE12" s="609" t="s">
        <v>87</v>
      </c>
      <c r="AF12" s="530"/>
      <c r="AG12" s="531"/>
      <c r="AH12" s="532"/>
      <c r="AI12" s="609"/>
      <c r="AJ12" s="675">
        <f t="shared" ref="AJ12" si="0">SUM(D12,H12,L12,P12,T12,X12,AB12,AF12)</f>
        <v>0</v>
      </c>
      <c r="AK12" s="676">
        <f t="shared" ref="AK12" si="1">SUM(E12,I12,M12,Q12,U12,Y12,AC12,AG12)</f>
        <v>28</v>
      </c>
      <c r="AL12" s="675">
        <f t="shared" ref="AL12" si="2">IF(J12+F12+N12+R12+V12+Z12+AD12+AH12=0,"",J12+F12+N12+R12+V12+Z12+AD12+AH12)</f>
        <v>2</v>
      </c>
      <c r="AM12" s="677">
        <f t="shared" ref="AM12:AM13" si="3">SUM(AJ12,AK12)</f>
        <v>28</v>
      </c>
      <c r="AN12" s="63" t="s">
        <v>168</v>
      </c>
      <c r="AO12" s="1052" t="s">
        <v>637</v>
      </c>
    </row>
    <row r="13" spans="1:42" s="393" customFormat="1" ht="12.75" x14ac:dyDescent="0.2">
      <c r="A13" s="113" t="s">
        <v>638</v>
      </c>
      <c r="B13" s="68" t="s">
        <v>61</v>
      </c>
      <c r="C13" s="980" t="s">
        <v>640</v>
      </c>
      <c r="D13" s="511"/>
      <c r="E13" s="508"/>
      <c r="F13" s="509"/>
      <c r="G13" s="510"/>
      <c r="H13" s="530"/>
      <c r="I13" s="531"/>
      <c r="J13" s="532"/>
      <c r="K13" s="610"/>
      <c r="L13" s="531"/>
      <c r="M13" s="531"/>
      <c r="N13" s="532"/>
      <c r="O13" s="609"/>
      <c r="P13" s="530"/>
      <c r="Q13" s="634"/>
      <c r="R13" s="630"/>
      <c r="S13" s="635"/>
      <c r="T13" s="530"/>
      <c r="U13" s="531"/>
      <c r="V13" s="532"/>
      <c r="W13" s="616"/>
      <c r="X13" s="530"/>
      <c r="Y13" s="531"/>
      <c r="Z13" s="532"/>
      <c r="AA13" s="609"/>
      <c r="AB13" s="530"/>
      <c r="AC13" s="531"/>
      <c r="AD13" s="532"/>
      <c r="AE13" s="609"/>
      <c r="AF13" s="530"/>
      <c r="AG13" s="531">
        <v>20</v>
      </c>
      <c r="AH13" s="532">
        <v>2</v>
      </c>
      <c r="AI13" s="609" t="s">
        <v>87</v>
      </c>
      <c r="AJ13" s="675">
        <f>SUM(D13,H13,L13,P13,T13,X13,AB13,AF13)</f>
        <v>0</v>
      </c>
      <c r="AK13" s="676">
        <f>SUM(E13,I13,M13,Q13,U13,Y13,AC13,AG13)</f>
        <v>20</v>
      </c>
      <c r="AL13" s="675">
        <f>IF(J13+F13+N13+R13+V13+Z13+AD13+AH13=0,"",J13+F13+N13+R13+V13+Z13+AD13+AH13)</f>
        <v>2</v>
      </c>
      <c r="AM13" s="677">
        <f t="shared" si="3"/>
        <v>20</v>
      </c>
      <c r="AN13" s="1087" t="s">
        <v>562</v>
      </c>
      <c r="AO13" s="1052" t="s">
        <v>637</v>
      </c>
    </row>
    <row r="14" spans="1:42" s="670" customFormat="1" ht="15.75" customHeight="1" x14ac:dyDescent="0.2">
      <c r="A14" s="622" t="s">
        <v>587</v>
      </c>
      <c r="B14" s="68" t="s">
        <v>61</v>
      </c>
      <c r="C14" s="1075" t="s">
        <v>589</v>
      </c>
      <c r="D14" s="678"/>
      <c r="E14" s="679"/>
      <c r="F14" s="618"/>
      <c r="G14" s="619"/>
      <c r="H14" s="1080"/>
      <c r="I14" s="1081"/>
      <c r="J14" s="1070"/>
      <c r="K14" s="1071"/>
      <c r="L14" s="1080"/>
      <c r="M14" s="1081"/>
      <c r="N14" s="1070"/>
      <c r="O14" s="1071"/>
      <c r="P14" s="1080"/>
      <c r="Q14" s="1081"/>
      <c r="R14" s="1070"/>
      <c r="S14" s="1071"/>
      <c r="T14" s="1080">
        <v>0</v>
      </c>
      <c r="U14" s="1081">
        <v>28</v>
      </c>
      <c r="V14" s="1070">
        <v>2</v>
      </c>
      <c r="W14" s="1071" t="s">
        <v>416</v>
      </c>
      <c r="X14" s="1069"/>
      <c r="Y14" s="1070"/>
      <c r="Z14" s="1070"/>
      <c r="AA14" s="1071"/>
      <c r="AB14" s="1069"/>
      <c r="AC14" s="1070"/>
      <c r="AD14" s="1070"/>
      <c r="AE14" s="1071"/>
      <c r="AF14" s="1084"/>
      <c r="AG14" s="1085"/>
      <c r="AH14" s="1073"/>
      <c r="AI14" s="1086"/>
      <c r="AJ14" s="680">
        <f t="shared" ref="AJ14" si="4">SUM(D14,H14,L14,P14,T14,X14,AB14,AF14)</f>
        <v>0</v>
      </c>
      <c r="AK14" s="681">
        <f t="shared" ref="AK14" si="5">SUM(E14,I14,M14,Q14,U14,Y14,AC14,AG14)</f>
        <v>28</v>
      </c>
      <c r="AL14" s="681">
        <f t="shared" ref="AL14" si="6">SUM(F14,J14,N14,R14,V14,Z14,AD14,AH14)</f>
        <v>2</v>
      </c>
      <c r="AM14" s="682">
        <f t="shared" ref="AM14" si="7">SUM(AJ14,AK14)</f>
        <v>28</v>
      </c>
      <c r="AN14" s="1088" t="s">
        <v>179</v>
      </c>
      <c r="AO14" s="1113" t="s">
        <v>564</v>
      </c>
    </row>
    <row r="15" spans="1:42" s="670" customFormat="1" ht="15.75" customHeight="1" x14ac:dyDescent="0.2">
      <c r="A15" s="622" t="s">
        <v>588</v>
      </c>
      <c r="B15" s="1076" t="s">
        <v>61</v>
      </c>
      <c r="C15" s="1077" t="s">
        <v>590</v>
      </c>
      <c r="D15" s="678"/>
      <c r="E15" s="679"/>
      <c r="F15" s="618"/>
      <c r="G15" s="619"/>
      <c r="H15" s="1080"/>
      <c r="I15" s="1081"/>
      <c r="J15" s="1070"/>
      <c r="K15" s="1071"/>
      <c r="L15" s="1080"/>
      <c r="M15" s="1081"/>
      <c r="N15" s="1070"/>
      <c r="O15" s="1071"/>
      <c r="P15" s="1080"/>
      <c r="Q15" s="1081"/>
      <c r="R15" s="1070"/>
      <c r="S15" s="1071"/>
      <c r="T15" s="1080"/>
      <c r="U15" s="1081"/>
      <c r="V15" s="1070"/>
      <c r="W15" s="1071"/>
      <c r="X15" s="1082">
        <v>0</v>
      </c>
      <c r="Y15" s="1081">
        <v>28</v>
      </c>
      <c r="Z15" s="1070">
        <v>2</v>
      </c>
      <c r="AA15" s="1083" t="s">
        <v>416</v>
      </c>
      <c r="AB15" s="1069"/>
      <c r="AC15" s="1070"/>
      <c r="AD15" s="1070"/>
      <c r="AE15" s="1071"/>
      <c r="AF15" s="1082"/>
      <c r="AG15" s="1081"/>
      <c r="AH15" s="1070"/>
      <c r="AI15" s="1083"/>
      <c r="AJ15" s="680">
        <f t="shared" ref="AJ15:AJ27" si="8">SUM(D15,H15,L15,P15,T15,X15,AB15,AF15)</f>
        <v>0</v>
      </c>
      <c r="AK15" s="681">
        <f t="shared" ref="AK15:AK27" si="9">SUM(E15,I15,M15,Q15,U15,Y15,AC15,AG15)</f>
        <v>28</v>
      </c>
      <c r="AL15" s="681">
        <f t="shared" ref="AL15:AL27" si="10">SUM(F15,J15,N15,R15,V15,Z15,AD15,AH15)</f>
        <v>2</v>
      </c>
      <c r="AM15" s="682">
        <f t="shared" ref="AM15:AM27" si="11">SUM(AJ15,AK15)</f>
        <v>28</v>
      </c>
      <c r="AN15" s="240" t="s">
        <v>179</v>
      </c>
      <c r="AO15" s="1052" t="s">
        <v>564</v>
      </c>
    </row>
    <row r="16" spans="1:42" s="683" customFormat="1" ht="15.75" customHeight="1" x14ac:dyDescent="0.25">
      <c r="A16" s="629" t="s">
        <v>641</v>
      </c>
      <c r="B16" s="114" t="s">
        <v>61</v>
      </c>
      <c r="C16" s="1078" t="s">
        <v>511</v>
      </c>
      <c r="D16" s="686"/>
      <c r="E16" s="687"/>
      <c r="F16" s="688"/>
      <c r="G16" s="689"/>
      <c r="H16" s="1080">
        <v>28</v>
      </c>
      <c r="I16" s="1081">
        <v>28</v>
      </c>
      <c r="J16" s="1070">
        <v>4</v>
      </c>
      <c r="K16" s="1071" t="s">
        <v>101</v>
      </c>
      <c r="L16" s="1080"/>
      <c r="M16" s="1081"/>
      <c r="N16" s="1070"/>
      <c r="O16" s="1071"/>
      <c r="P16" s="1080"/>
      <c r="Q16" s="1081"/>
      <c r="R16" s="1070"/>
      <c r="S16" s="1071"/>
      <c r="T16" s="1080"/>
      <c r="U16" s="1081"/>
      <c r="V16" s="1070"/>
      <c r="W16" s="1071"/>
      <c r="X16" s="1069"/>
      <c r="Y16" s="1070"/>
      <c r="Z16" s="1070"/>
      <c r="AA16" s="1071"/>
      <c r="AB16" s="1069"/>
      <c r="AC16" s="1070"/>
      <c r="AD16" s="1070"/>
      <c r="AE16" s="1071"/>
      <c r="AF16" s="1082"/>
      <c r="AG16" s="1081"/>
      <c r="AH16" s="1070"/>
      <c r="AI16" s="1083"/>
      <c r="AJ16" s="680">
        <f t="shared" si="8"/>
        <v>28</v>
      </c>
      <c r="AK16" s="681">
        <f t="shared" si="9"/>
        <v>28</v>
      </c>
      <c r="AL16" s="681">
        <f t="shared" si="10"/>
        <v>4</v>
      </c>
      <c r="AM16" s="682">
        <f t="shared" si="11"/>
        <v>56</v>
      </c>
      <c r="AN16" s="639" t="s">
        <v>168</v>
      </c>
      <c r="AO16" s="1095" t="s">
        <v>196</v>
      </c>
      <c r="AP16" s="1090"/>
    </row>
    <row r="17" spans="1:42" s="683" customFormat="1" ht="19.5" customHeight="1" x14ac:dyDescent="0.25">
      <c r="A17" s="629" t="s">
        <v>642</v>
      </c>
      <c r="B17" s="114" t="s">
        <v>61</v>
      </c>
      <c r="C17" s="1078" t="s">
        <v>643</v>
      </c>
      <c r="D17" s="686"/>
      <c r="E17" s="687"/>
      <c r="F17" s="690"/>
      <c r="G17" s="691"/>
      <c r="H17" s="1080"/>
      <c r="I17" s="1081"/>
      <c r="J17" s="1070"/>
      <c r="K17" s="1071"/>
      <c r="L17" s="1080">
        <v>28</v>
      </c>
      <c r="M17" s="1081">
        <v>28</v>
      </c>
      <c r="N17" s="1070">
        <v>4</v>
      </c>
      <c r="O17" s="1071" t="s">
        <v>101</v>
      </c>
      <c r="P17" s="1080"/>
      <c r="Q17" s="1081"/>
      <c r="R17" s="1070"/>
      <c r="S17" s="1071"/>
      <c r="T17" s="1080"/>
      <c r="U17" s="1081"/>
      <c r="V17" s="1070"/>
      <c r="W17" s="1071"/>
      <c r="X17" s="1069"/>
      <c r="Y17" s="1070"/>
      <c r="Z17" s="1070"/>
      <c r="AA17" s="1071"/>
      <c r="AB17" s="1069"/>
      <c r="AC17" s="1070"/>
      <c r="AD17" s="1070"/>
      <c r="AE17" s="1071"/>
      <c r="AF17" s="1082"/>
      <c r="AG17" s="1081"/>
      <c r="AH17" s="1070"/>
      <c r="AI17" s="1083"/>
      <c r="AJ17" s="680">
        <f t="shared" si="8"/>
        <v>28</v>
      </c>
      <c r="AK17" s="681">
        <f t="shared" si="9"/>
        <v>28</v>
      </c>
      <c r="AL17" s="681">
        <f t="shared" si="10"/>
        <v>4</v>
      </c>
      <c r="AM17" s="682">
        <f t="shared" si="11"/>
        <v>56</v>
      </c>
      <c r="AN17" s="639" t="s">
        <v>168</v>
      </c>
      <c r="AO17" s="1096" t="s">
        <v>644</v>
      </c>
    </row>
    <row r="18" spans="1:42" s="683" customFormat="1" ht="15.6" customHeight="1" x14ac:dyDescent="0.25">
      <c r="A18" s="629" t="s">
        <v>645</v>
      </c>
      <c r="B18" s="114" t="s">
        <v>61</v>
      </c>
      <c r="C18" s="1078" t="s">
        <v>646</v>
      </c>
      <c r="D18" s="686"/>
      <c r="E18" s="687"/>
      <c r="F18" s="690"/>
      <c r="G18" s="691"/>
      <c r="H18" s="1080"/>
      <c r="I18" s="1081"/>
      <c r="J18" s="1070"/>
      <c r="K18" s="1071"/>
      <c r="L18" s="1080"/>
      <c r="M18" s="1081"/>
      <c r="N18" s="1070"/>
      <c r="O18" s="1071"/>
      <c r="P18" s="1080"/>
      <c r="Q18" s="1081"/>
      <c r="R18" s="1070"/>
      <c r="S18" s="1071"/>
      <c r="T18" s="1080">
        <v>14</v>
      </c>
      <c r="U18" s="1081">
        <v>28</v>
      </c>
      <c r="V18" s="1070">
        <v>4</v>
      </c>
      <c r="W18" s="1071" t="s">
        <v>418</v>
      </c>
      <c r="X18" s="1069"/>
      <c r="Y18" s="1070"/>
      <c r="Z18" s="1070"/>
      <c r="AA18" s="1071"/>
      <c r="AB18" s="1069"/>
      <c r="AC18" s="1070"/>
      <c r="AD18" s="1070"/>
      <c r="AE18" s="1071"/>
      <c r="AF18" s="1082"/>
      <c r="AG18" s="1081"/>
      <c r="AH18" s="1070"/>
      <c r="AI18" s="1083"/>
      <c r="AJ18" s="680">
        <f t="shared" si="8"/>
        <v>14</v>
      </c>
      <c r="AK18" s="681">
        <f t="shared" si="9"/>
        <v>28</v>
      </c>
      <c r="AL18" s="681">
        <f t="shared" si="10"/>
        <v>4</v>
      </c>
      <c r="AM18" s="682">
        <f t="shared" si="11"/>
        <v>42</v>
      </c>
      <c r="AN18" s="639" t="s">
        <v>168</v>
      </c>
      <c r="AO18" s="1096" t="s">
        <v>644</v>
      </c>
    </row>
    <row r="19" spans="1:42" s="683" customFormat="1" ht="15.75" customHeight="1" x14ac:dyDescent="0.25">
      <c r="A19" s="629" t="s">
        <v>647</v>
      </c>
      <c r="B19" s="114" t="s">
        <v>61</v>
      </c>
      <c r="C19" s="1078" t="s">
        <v>512</v>
      </c>
      <c r="D19" s="686"/>
      <c r="E19" s="687"/>
      <c r="F19" s="690"/>
      <c r="G19" s="691"/>
      <c r="H19" s="1080"/>
      <c r="I19" s="1081"/>
      <c r="J19" s="1070"/>
      <c r="K19" s="1071"/>
      <c r="L19" s="1080"/>
      <c r="M19" s="1081"/>
      <c r="N19" s="1070"/>
      <c r="O19" s="1071"/>
      <c r="P19" s="1080">
        <v>56</v>
      </c>
      <c r="Q19" s="1081">
        <v>28</v>
      </c>
      <c r="R19" s="1070">
        <v>4</v>
      </c>
      <c r="S19" s="1071" t="s">
        <v>101</v>
      </c>
      <c r="T19" s="1080"/>
      <c r="U19" s="1081"/>
      <c r="V19" s="1070"/>
      <c r="W19" s="1071"/>
      <c r="X19" s="1069"/>
      <c r="Y19" s="1070"/>
      <c r="Z19" s="1070"/>
      <c r="AA19" s="1071"/>
      <c r="AB19" s="1069"/>
      <c r="AC19" s="1070"/>
      <c r="AD19" s="1070"/>
      <c r="AE19" s="1071"/>
      <c r="AF19" s="1082"/>
      <c r="AG19" s="1081"/>
      <c r="AH19" s="1070"/>
      <c r="AI19" s="1083"/>
      <c r="AJ19" s="680">
        <f t="shared" si="8"/>
        <v>56</v>
      </c>
      <c r="AK19" s="681">
        <f t="shared" si="9"/>
        <v>28</v>
      </c>
      <c r="AL19" s="681">
        <f t="shared" si="10"/>
        <v>4</v>
      </c>
      <c r="AM19" s="682">
        <f t="shared" si="11"/>
        <v>84</v>
      </c>
      <c r="AN19" s="639" t="s">
        <v>168</v>
      </c>
      <c r="AO19" s="1096" t="s">
        <v>648</v>
      </c>
    </row>
    <row r="20" spans="1:42" s="684" customFormat="1" ht="15.75" customHeight="1" x14ac:dyDescent="0.2">
      <c r="A20" s="629" t="s">
        <v>649</v>
      </c>
      <c r="B20" s="114" t="s">
        <v>61</v>
      </c>
      <c r="C20" s="1078" t="s">
        <v>513</v>
      </c>
      <c r="D20" s="686"/>
      <c r="E20" s="687"/>
      <c r="F20" s="690"/>
      <c r="G20" s="691"/>
      <c r="H20" s="1080"/>
      <c r="I20" s="1081"/>
      <c r="J20" s="1070"/>
      <c r="K20" s="1071"/>
      <c r="L20" s="1080"/>
      <c r="M20" s="1081"/>
      <c r="N20" s="1070"/>
      <c r="O20" s="1071"/>
      <c r="P20" s="1080"/>
      <c r="Q20" s="1081"/>
      <c r="R20" s="1070"/>
      <c r="S20" s="1071"/>
      <c r="T20" s="1080"/>
      <c r="U20" s="1081"/>
      <c r="V20" s="1070"/>
      <c r="W20" s="1071"/>
      <c r="X20" s="1069">
        <v>42</v>
      </c>
      <c r="Y20" s="1070">
        <v>84</v>
      </c>
      <c r="Z20" s="1070">
        <v>6</v>
      </c>
      <c r="AA20" s="1071" t="s">
        <v>101</v>
      </c>
      <c r="AB20" s="1069"/>
      <c r="AC20" s="1070"/>
      <c r="AD20" s="1070"/>
      <c r="AE20" s="1071"/>
      <c r="AF20" s="1082"/>
      <c r="AG20" s="1081"/>
      <c r="AH20" s="1070"/>
      <c r="AI20" s="1083"/>
      <c r="AJ20" s="680">
        <f t="shared" si="8"/>
        <v>42</v>
      </c>
      <c r="AK20" s="681">
        <f t="shared" si="9"/>
        <v>84</v>
      </c>
      <c r="AL20" s="681">
        <f t="shared" si="10"/>
        <v>6</v>
      </c>
      <c r="AM20" s="682">
        <f t="shared" si="11"/>
        <v>126</v>
      </c>
      <c r="AN20" s="639" t="s">
        <v>168</v>
      </c>
      <c r="AO20" s="1096" t="s">
        <v>648</v>
      </c>
    </row>
    <row r="21" spans="1:42" s="684" customFormat="1" ht="16.5" customHeight="1" x14ac:dyDescent="0.2">
      <c r="A21" s="629" t="s">
        <v>650</v>
      </c>
      <c r="B21" s="114" t="s">
        <v>61</v>
      </c>
      <c r="C21" s="1078" t="s">
        <v>652</v>
      </c>
      <c r="D21" s="686"/>
      <c r="E21" s="687"/>
      <c r="F21" s="690"/>
      <c r="G21" s="691"/>
      <c r="H21" s="1080"/>
      <c r="I21" s="1081"/>
      <c r="J21" s="1070"/>
      <c r="K21" s="1071"/>
      <c r="L21" s="1080"/>
      <c r="M21" s="1081"/>
      <c r="N21" s="1070"/>
      <c r="O21" s="1071"/>
      <c r="P21" s="1080"/>
      <c r="Q21" s="1081"/>
      <c r="R21" s="1070"/>
      <c r="S21" s="1071"/>
      <c r="T21" s="1080"/>
      <c r="U21" s="1081"/>
      <c r="V21" s="1070"/>
      <c r="W21" s="1071"/>
      <c r="X21" s="1069">
        <v>42</v>
      </c>
      <c r="Y21" s="1070">
        <v>28</v>
      </c>
      <c r="Z21" s="1070">
        <v>4</v>
      </c>
      <c r="AA21" s="1071" t="s">
        <v>418</v>
      </c>
      <c r="AB21" s="1069"/>
      <c r="AC21" s="1070"/>
      <c r="AD21" s="1070"/>
      <c r="AE21" s="1071"/>
      <c r="AF21" s="1082"/>
      <c r="AG21" s="1081"/>
      <c r="AH21" s="1070"/>
      <c r="AI21" s="1083"/>
      <c r="AJ21" s="680">
        <f t="shared" si="8"/>
        <v>42</v>
      </c>
      <c r="AK21" s="681">
        <f t="shared" si="9"/>
        <v>28</v>
      </c>
      <c r="AL21" s="681">
        <f t="shared" si="10"/>
        <v>4</v>
      </c>
      <c r="AM21" s="682">
        <f t="shared" si="11"/>
        <v>70</v>
      </c>
      <c r="AN21" s="639" t="s">
        <v>168</v>
      </c>
      <c r="AO21" s="1096" t="s">
        <v>653</v>
      </c>
    </row>
    <row r="22" spans="1:42" s="684" customFormat="1" ht="15.75" customHeight="1" x14ac:dyDescent="0.2">
      <c r="A22" s="629" t="s">
        <v>651</v>
      </c>
      <c r="B22" s="114" t="s">
        <v>61</v>
      </c>
      <c r="C22" s="1078" t="s">
        <v>655</v>
      </c>
      <c r="D22" s="686"/>
      <c r="E22" s="687"/>
      <c r="F22" s="690"/>
      <c r="G22" s="691"/>
      <c r="H22" s="1080"/>
      <c r="I22" s="1081"/>
      <c r="J22" s="1070"/>
      <c r="K22" s="1071"/>
      <c r="L22" s="1080"/>
      <c r="M22" s="1081"/>
      <c r="N22" s="1070"/>
      <c r="O22" s="1071"/>
      <c r="P22" s="1080"/>
      <c r="Q22" s="1081"/>
      <c r="R22" s="1070"/>
      <c r="S22" s="1071"/>
      <c r="T22" s="1080"/>
      <c r="U22" s="1081"/>
      <c r="V22" s="1070"/>
      <c r="W22" s="1071"/>
      <c r="X22" s="1069"/>
      <c r="Y22" s="1070"/>
      <c r="Z22" s="1070"/>
      <c r="AA22" s="1071"/>
      <c r="AB22" s="1069"/>
      <c r="AC22" s="1070"/>
      <c r="AD22" s="1070"/>
      <c r="AE22" s="1071"/>
      <c r="AF22" s="1082">
        <v>40</v>
      </c>
      <c r="AG22" s="1081">
        <v>20</v>
      </c>
      <c r="AH22" s="1070">
        <v>5</v>
      </c>
      <c r="AI22" s="1083" t="s">
        <v>101</v>
      </c>
      <c r="AJ22" s="680">
        <f t="shared" si="8"/>
        <v>40</v>
      </c>
      <c r="AK22" s="681">
        <f t="shared" si="9"/>
        <v>20</v>
      </c>
      <c r="AL22" s="681">
        <f t="shared" si="10"/>
        <v>5</v>
      </c>
      <c r="AM22" s="682">
        <f t="shared" si="11"/>
        <v>60</v>
      </c>
      <c r="AN22" s="639" t="s">
        <v>168</v>
      </c>
      <c r="AO22" s="1096" t="s">
        <v>653</v>
      </c>
    </row>
    <row r="23" spans="1:42" s="684" customFormat="1" ht="15.75" customHeight="1" x14ac:dyDescent="0.2">
      <c r="A23" s="629" t="s">
        <v>654</v>
      </c>
      <c r="B23" s="114" t="s">
        <v>61</v>
      </c>
      <c r="C23" s="1078" t="s">
        <v>656</v>
      </c>
      <c r="D23" s="686"/>
      <c r="E23" s="687"/>
      <c r="F23" s="690"/>
      <c r="G23" s="691"/>
      <c r="H23" s="1080"/>
      <c r="I23" s="1081"/>
      <c r="J23" s="1070"/>
      <c r="K23" s="1071"/>
      <c r="L23" s="1080"/>
      <c r="M23" s="1081"/>
      <c r="N23" s="1070"/>
      <c r="O23" s="1071"/>
      <c r="P23" s="1080"/>
      <c r="Q23" s="1081"/>
      <c r="R23" s="1070"/>
      <c r="S23" s="1071"/>
      <c r="T23" s="1080"/>
      <c r="U23" s="1081"/>
      <c r="V23" s="1070"/>
      <c r="W23" s="1071"/>
      <c r="X23" s="1069"/>
      <c r="Y23" s="1070"/>
      <c r="Z23" s="1070"/>
      <c r="AA23" s="1071"/>
      <c r="AB23" s="1069">
        <v>42</v>
      </c>
      <c r="AC23" s="1070">
        <v>28</v>
      </c>
      <c r="AD23" s="1070">
        <v>5</v>
      </c>
      <c r="AE23" s="1071" t="s">
        <v>101</v>
      </c>
      <c r="AF23" s="1082"/>
      <c r="AG23" s="1081"/>
      <c r="AH23" s="1070"/>
      <c r="AI23" s="1083"/>
      <c r="AJ23" s="680">
        <f t="shared" si="8"/>
        <v>42</v>
      </c>
      <c r="AK23" s="681">
        <f t="shared" si="9"/>
        <v>28</v>
      </c>
      <c r="AL23" s="681">
        <f t="shared" si="10"/>
        <v>5</v>
      </c>
      <c r="AM23" s="682">
        <f t="shared" si="11"/>
        <v>70</v>
      </c>
      <c r="AN23" s="639" t="s">
        <v>168</v>
      </c>
      <c r="AO23" s="1096" t="s">
        <v>653</v>
      </c>
    </row>
    <row r="24" spans="1:42" s="684" customFormat="1" ht="15.75" customHeight="1" x14ac:dyDescent="0.2">
      <c r="A24" s="629" t="s">
        <v>658</v>
      </c>
      <c r="B24" s="114" t="s">
        <v>61</v>
      </c>
      <c r="C24" s="1079" t="s">
        <v>657</v>
      </c>
      <c r="D24" s="686"/>
      <c r="E24" s="687"/>
      <c r="F24" s="690"/>
      <c r="G24" s="691"/>
      <c r="H24" s="1080"/>
      <c r="I24" s="1081"/>
      <c r="J24" s="1070"/>
      <c r="K24" s="1071"/>
      <c r="L24" s="1080"/>
      <c r="M24" s="1081"/>
      <c r="N24" s="1070"/>
      <c r="O24" s="1071"/>
      <c r="P24" s="1080"/>
      <c r="Q24" s="1081"/>
      <c r="R24" s="1070"/>
      <c r="S24" s="1071"/>
      <c r="T24" s="1080"/>
      <c r="U24" s="1081"/>
      <c r="V24" s="1070"/>
      <c r="W24" s="1071"/>
      <c r="X24" s="1069"/>
      <c r="Y24" s="1070"/>
      <c r="Z24" s="1070"/>
      <c r="AA24" s="1071"/>
      <c r="AB24" s="1069">
        <v>70</v>
      </c>
      <c r="AC24" s="1070">
        <v>56</v>
      </c>
      <c r="AD24" s="1070">
        <v>6</v>
      </c>
      <c r="AE24" s="1071" t="s">
        <v>101</v>
      </c>
      <c r="AF24" s="1082"/>
      <c r="AG24" s="1081"/>
      <c r="AH24" s="1070"/>
      <c r="AI24" s="1083"/>
      <c r="AJ24" s="680">
        <f t="shared" si="8"/>
        <v>70</v>
      </c>
      <c r="AK24" s="681">
        <f t="shared" si="9"/>
        <v>56</v>
      </c>
      <c r="AL24" s="681">
        <f t="shared" si="10"/>
        <v>6</v>
      </c>
      <c r="AM24" s="682">
        <f t="shared" si="11"/>
        <v>126</v>
      </c>
      <c r="AN24" s="639" t="s">
        <v>168</v>
      </c>
      <c r="AO24" s="1096" t="s">
        <v>196</v>
      </c>
    </row>
    <row r="25" spans="1:42" s="684" customFormat="1" ht="15.75" customHeight="1" x14ac:dyDescent="0.2">
      <c r="A25" s="629" t="s">
        <v>659</v>
      </c>
      <c r="B25" s="114" t="s">
        <v>61</v>
      </c>
      <c r="C25" s="1078" t="s">
        <v>514</v>
      </c>
      <c r="D25" s="686"/>
      <c r="E25" s="687"/>
      <c r="F25" s="690"/>
      <c r="G25" s="691"/>
      <c r="H25" s="1080"/>
      <c r="I25" s="1081"/>
      <c r="J25" s="1070"/>
      <c r="K25" s="1071"/>
      <c r="L25" s="1080"/>
      <c r="M25" s="1081"/>
      <c r="N25" s="1070"/>
      <c r="O25" s="1071"/>
      <c r="P25" s="1080"/>
      <c r="Q25" s="1081"/>
      <c r="R25" s="1070"/>
      <c r="S25" s="1071"/>
      <c r="T25" s="1080">
        <v>42</v>
      </c>
      <c r="U25" s="1081">
        <v>28</v>
      </c>
      <c r="V25" s="1070">
        <v>5</v>
      </c>
      <c r="W25" s="1071" t="s">
        <v>101</v>
      </c>
      <c r="X25" s="1069"/>
      <c r="Y25" s="1070"/>
      <c r="Z25" s="1070"/>
      <c r="AA25" s="1071"/>
      <c r="AB25" s="1069"/>
      <c r="AC25" s="1070"/>
      <c r="AD25" s="1070"/>
      <c r="AE25" s="1071"/>
      <c r="AF25" s="1082"/>
      <c r="AG25" s="1081"/>
      <c r="AH25" s="1070"/>
      <c r="AI25" s="1083"/>
      <c r="AJ25" s="680">
        <f t="shared" si="8"/>
        <v>42</v>
      </c>
      <c r="AK25" s="681">
        <f t="shared" si="9"/>
        <v>28</v>
      </c>
      <c r="AL25" s="681">
        <f t="shared" si="10"/>
        <v>5</v>
      </c>
      <c r="AM25" s="682">
        <f t="shared" si="11"/>
        <v>70</v>
      </c>
      <c r="AN25" s="639" t="s">
        <v>168</v>
      </c>
      <c r="AO25" s="1096" t="s">
        <v>637</v>
      </c>
    </row>
    <row r="26" spans="1:42" s="684" customFormat="1" ht="15.75" customHeight="1" x14ac:dyDescent="0.2">
      <c r="A26" s="629" t="s">
        <v>660</v>
      </c>
      <c r="B26" s="114" t="s">
        <v>61</v>
      </c>
      <c r="C26" s="1078" t="s">
        <v>515</v>
      </c>
      <c r="D26" s="686"/>
      <c r="E26" s="687"/>
      <c r="F26" s="690"/>
      <c r="G26" s="691"/>
      <c r="H26" s="1080"/>
      <c r="I26" s="1081"/>
      <c r="J26" s="1070"/>
      <c r="K26" s="1071"/>
      <c r="L26" s="1080"/>
      <c r="M26" s="1081"/>
      <c r="N26" s="1070"/>
      <c r="O26" s="1071"/>
      <c r="P26" s="1080"/>
      <c r="Q26" s="1081"/>
      <c r="R26" s="1070"/>
      <c r="S26" s="1071"/>
      <c r="T26" s="1080"/>
      <c r="U26" s="1081"/>
      <c r="V26" s="1070"/>
      <c r="W26" s="1071"/>
      <c r="X26" s="1069"/>
      <c r="Y26" s="1070"/>
      <c r="Z26" s="1070"/>
      <c r="AA26" s="1071"/>
      <c r="AB26" s="1069"/>
      <c r="AC26" s="1070"/>
      <c r="AD26" s="1070"/>
      <c r="AE26" s="1071"/>
      <c r="AF26" s="1082">
        <v>30</v>
      </c>
      <c r="AG26" s="1081">
        <v>40</v>
      </c>
      <c r="AH26" s="1070">
        <v>5</v>
      </c>
      <c r="AI26" s="1083" t="s">
        <v>102</v>
      </c>
      <c r="AJ26" s="680">
        <f t="shared" si="8"/>
        <v>30</v>
      </c>
      <c r="AK26" s="681">
        <f t="shared" si="9"/>
        <v>40</v>
      </c>
      <c r="AL26" s="681">
        <f t="shared" si="10"/>
        <v>5</v>
      </c>
      <c r="AM26" s="682">
        <f t="shared" si="11"/>
        <v>70</v>
      </c>
      <c r="AN26" s="639" t="s">
        <v>168</v>
      </c>
      <c r="AO26" s="1096" t="s">
        <v>159</v>
      </c>
    </row>
    <row r="27" spans="1:42" s="684" customFormat="1" ht="15.75" customHeight="1" thickBot="1" x14ac:dyDescent="0.25">
      <c r="A27" s="629" t="s">
        <v>661</v>
      </c>
      <c r="B27" s="114" t="s">
        <v>61</v>
      </c>
      <c r="C27" s="1079" t="s">
        <v>516</v>
      </c>
      <c r="D27" s="686"/>
      <c r="E27" s="687"/>
      <c r="F27" s="690"/>
      <c r="G27" s="691"/>
      <c r="H27" s="1080"/>
      <c r="I27" s="1081"/>
      <c r="J27" s="1070"/>
      <c r="K27" s="1071"/>
      <c r="L27" s="1080"/>
      <c r="M27" s="1081"/>
      <c r="N27" s="1070"/>
      <c r="O27" s="1071"/>
      <c r="P27" s="1080"/>
      <c r="Q27" s="1081"/>
      <c r="R27" s="1070"/>
      <c r="S27" s="1071"/>
      <c r="T27" s="1080"/>
      <c r="U27" s="1081"/>
      <c r="V27" s="1070"/>
      <c r="W27" s="1071"/>
      <c r="X27" s="1069">
        <v>28</v>
      </c>
      <c r="Y27" s="1070">
        <v>0</v>
      </c>
      <c r="Z27" s="1070">
        <v>2</v>
      </c>
      <c r="AA27" s="1071" t="s">
        <v>418</v>
      </c>
      <c r="AB27" s="1069"/>
      <c r="AC27" s="1070"/>
      <c r="AD27" s="1070"/>
      <c r="AE27" s="1071"/>
      <c r="AF27" s="1082"/>
      <c r="AG27" s="1081"/>
      <c r="AH27" s="1070"/>
      <c r="AI27" s="1083"/>
      <c r="AJ27" s="680">
        <f t="shared" si="8"/>
        <v>28</v>
      </c>
      <c r="AK27" s="681">
        <f t="shared" si="9"/>
        <v>0</v>
      </c>
      <c r="AL27" s="681">
        <f t="shared" si="10"/>
        <v>2</v>
      </c>
      <c r="AM27" s="682">
        <f t="shared" si="11"/>
        <v>28</v>
      </c>
      <c r="AN27" s="1089" t="s">
        <v>168</v>
      </c>
      <c r="AO27" s="1096" t="s">
        <v>159</v>
      </c>
    </row>
    <row r="28" spans="1:42" s="70" customFormat="1" ht="15.75" customHeight="1" thickBot="1" x14ac:dyDescent="0.25">
      <c r="A28" s="206"/>
      <c r="B28" s="281"/>
      <c r="C28" s="282" t="s">
        <v>105</v>
      </c>
      <c r="D28" s="207">
        <f>SUM(D12:D27)</f>
        <v>0</v>
      </c>
      <c r="E28" s="208">
        <f>SUM(E12:E27)</f>
        <v>0</v>
      </c>
      <c r="F28" s="208">
        <f>SUM(F12:F27)</f>
        <v>0</v>
      </c>
      <c r="G28" s="209" t="s">
        <v>18</v>
      </c>
      <c r="H28" s="207">
        <f>SUM(H12:H27)</f>
        <v>28</v>
      </c>
      <c r="I28" s="208">
        <f>SUM(I12:I27)</f>
        <v>28</v>
      </c>
      <c r="J28" s="208">
        <f>SUM(J12:J27)</f>
        <v>4</v>
      </c>
      <c r="K28" s="209" t="s">
        <v>18</v>
      </c>
      <c r="L28" s="207">
        <f>SUM(L12:L27)</f>
        <v>28</v>
      </c>
      <c r="M28" s="208">
        <f>SUM(M12:M27)</f>
        <v>28</v>
      </c>
      <c r="N28" s="208">
        <f>SUM(N12:N27)</f>
        <v>4</v>
      </c>
      <c r="O28" s="209" t="s">
        <v>18</v>
      </c>
      <c r="P28" s="207">
        <f>SUM(P12:P27)</f>
        <v>56</v>
      </c>
      <c r="Q28" s="208">
        <f>SUM(Q12:Q27)</f>
        <v>28</v>
      </c>
      <c r="R28" s="208">
        <f>SUM(R12:R27)</f>
        <v>4</v>
      </c>
      <c r="S28" s="209" t="s">
        <v>18</v>
      </c>
      <c r="T28" s="207">
        <f>SUM(T12:T27)</f>
        <v>56</v>
      </c>
      <c r="U28" s="208">
        <f>SUM(U12:U27)</f>
        <v>84</v>
      </c>
      <c r="V28" s="208">
        <f>SUM(V12:V27)</f>
        <v>11</v>
      </c>
      <c r="W28" s="209" t="s">
        <v>18</v>
      </c>
      <c r="X28" s="210">
        <f>SUM(X12:X27)</f>
        <v>112</v>
      </c>
      <c r="Y28" s="208">
        <f>SUM(Y12:Y27)</f>
        <v>140</v>
      </c>
      <c r="Z28" s="211">
        <f>SUM(Z12:Z27)</f>
        <v>14</v>
      </c>
      <c r="AA28" s="209" t="s">
        <v>18</v>
      </c>
      <c r="AB28" s="210">
        <f>SUM(AB12:AB27)</f>
        <v>112</v>
      </c>
      <c r="AC28" s="211">
        <f>SUM(AC12:AC27)</f>
        <v>112</v>
      </c>
      <c r="AD28" s="211">
        <f>SUM(AD12:AD27)</f>
        <v>13</v>
      </c>
      <c r="AE28" s="209" t="s">
        <v>18</v>
      </c>
      <c r="AF28" s="212">
        <f>SUM(AF12:AF27)</f>
        <v>70</v>
      </c>
      <c r="AG28" s="213">
        <f>SUM(AG12:AG27)</f>
        <v>80</v>
      </c>
      <c r="AH28" s="213">
        <f>SUM(AH12:AH27)</f>
        <v>12</v>
      </c>
      <c r="AI28" s="214" t="s">
        <v>18</v>
      </c>
      <c r="AJ28" s="215">
        <f>SUM(AJ12:AJ27)</f>
        <v>462</v>
      </c>
      <c r="AK28" s="213">
        <f>SUM(AK12:AK27)</f>
        <v>500</v>
      </c>
      <c r="AL28" s="213">
        <f>SUM(AL12:AL27)</f>
        <v>62</v>
      </c>
      <c r="AM28" s="297">
        <f>SUM(AJ28,AK28)</f>
        <v>962</v>
      </c>
      <c r="AN28" s="186"/>
      <c r="AO28" s="1098"/>
    </row>
    <row r="29" spans="1:42" s="185" customFormat="1" ht="21.75" customHeight="1" thickBot="1" x14ac:dyDescent="0.25">
      <c r="A29" s="148"/>
      <c r="B29" s="149"/>
      <c r="C29" s="182" t="s">
        <v>23</v>
      </c>
      <c r="D29" s="183">
        <f>SUM(D10,D28)</f>
        <v>206</v>
      </c>
      <c r="E29" s="184">
        <f>SUM(E10,E28)</f>
        <v>330</v>
      </c>
      <c r="F29" s="184">
        <f>SUM(F10,F28)</f>
        <v>30</v>
      </c>
      <c r="G29" s="216" t="s">
        <v>18</v>
      </c>
      <c r="H29" s="223">
        <f>SUM(H10,H28)</f>
        <v>112</v>
      </c>
      <c r="I29" s="224">
        <f>SUM(I10,I28)</f>
        <v>280</v>
      </c>
      <c r="J29" s="219">
        <f>SUM(J10,J28)</f>
        <v>33</v>
      </c>
      <c r="K29" s="225" t="s">
        <v>18</v>
      </c>
      <c r="L29" s="223">
        <f>SUM(L10,L28)</f>
        <v>126</v>
      </c>
      <c r="M29" s="224">
        <f>SUM(M10,M28)</f>
        <v>280</v>
      </c>
      <c r="N29" s="224">
        <f>SUM(N10,N28)</f>
        <v>28</v>
      </c>
      <c r="O29" s="225" t="s">
        <v>18</v>
      </c>
      <c r="P29" s="223">
        <f>SUM(P10,P28)</f>
        <v>140</v>
      </c>
      <c r="Q29" s="224">
        <f>SUM(Q10,Q28)</f>
        <v>280</v>
      </c>
      <c r="R29" s="219">
        <f>SUM(R10,R28)</f>
        <v>27</v>
      </c>
      <c r="S29" s="225" t="s">
        <v>18</v>
      </c>
      <c r="T29" s="223">
        <f>SUM(T10,T28)</f>
        <v>182</v>
      </c>
      <c r="U29" s="224">
        <f>SUM(U10,U28)</f>
        <v>238</v>
      </c>
      <c r="V29" s="287">
        <f>SUM(V10,V28)</f>
        <v>30</v>
      </c>
      <c r="W29" s="288" t="s">
        <v>18</v>
      </c>
      <c r="X29" s="289">
        <f>SUM(X10,X28)</f>
        <v>154</v>
      </c>
      <c r="Y29" s="287">
        <f>SUM(Y10,Y28)</f>
        <v>266</v>
      </c>
      <c r="Z29" s="287">
        <f>SUM(Z10,Z28)</f>
        <v>25</v>
      </c>
      <c r="AA29" s="290" t="s">
        <v>18</v>
      </c>
      <c r="AB29" s="289">
        <f>SUM(AB10,AB28)</f>
        <v>140</v>
      </c>
      <c r="AC29" s="287">
        <f>SUM(AC10,AC28)</f>
        <v>280</v>
      </c>
      <c r="AD29" s="287">
        <f>SUM(AD10,AD28)</f>
        <v>28</v>
      </c>
      <c r="AE29" s="290" t="s">
        <v>18</v>
      </c>
      <c r="AF29" s="291">
        <f>SUM(AF10,AF28)</f>
        <v>94</v>
      </c>
      <c r="AG29" s="292">
        <f>SUM(AG10,AG28)</f>
        <v>204</v>
      </c>
      <c r="AH29" s="293">
        <f>SUM(AH10,AH28)</f>
        <v>26</v>
      </c>
      <c r="AI29" s="294" t="s">
        <v>18</v>
      </c>
      <c r="AJ29" s="295">
        <f>SUM(AJ10,AJ28)</f>
        <v>1154</v>
      </c>
      <c r="AK29" s="296">
        <f>SUM(AK10,AK28)</f>
        <v>2158</v>
      </c>
      <c r="AL29" s="512">
        <f>SUM(AL10,AL28)</f>
        <v>227</v>
      </c>
      <c r="AM29" s="1101">
        <f>SUM(AJ29,AK29)</f>
        <v>3312</v>
      </c>
      <c r="AN29" s="70"/>
      <c r="AO29" s="1099"/>
      <c r="AP29" s="1091"/>
    </row>
    <row r="30" spans="1:42" ht="7.5" customHeight="1" thickBot="1" x14ac:dyDescent="0.25">
      <c r="A30" s="480"/>
      <c r="B30" s="481"/>
      <c r="C30" s="481"/>
      <c r="D30" s="482"/>
      <c r="E30" s="482"/>
      <c r="F30" s="482"/>
      <c r="G30" s="482"/>
      <c r="H30" s="482"/>
      <c r="I30" s="482"/>
      <c r="J30" s="482"/>
      <c r="K30" s="482"/>
      <c r="L30" s="482"/>
      <c r="M30" s="482"/>
      <c r="N30" s="482"/>
      <c r="O30" s="482"/>
      <c r="P30" s="482"/>
      <c r="Q30" s="482"/>
      <c r="R30" s="482"/>
      <c r="S30" s="482"/>
      <c r="T30" s="482"/>
      <c r="U30" s="483"/>
      <c r="V30" s="283"/>
      <c r="W30" s="143"/>
      <c r="X30" s="143"/>
      <c r="Y30" s="143"/>
      <c r="Z30" s="143"/>
      <c r="AA30" s="143"/>
      <c r="AB30" s="143"/>
      <c r="AC30" s="143"/>
      <c r="AD30" s="143"/>
      <c r="AE30" s="143"/>
      <c r="AF30" s="151"/>
      <c r="AG30" s="151"/>
      <c r="AH30" s="151"/>
      <c r="AI30" s="143"/>
      <c r="AJ30" s="179"/>
      <c r="AK30" s="179"/>
      <c r="AL30" s="179"/>
      <c r="AM30" s="180"/>
      <c r="AN30" s="181"/>
      <c r="AO30" s="1100"/>
    </row>
    <row r="31" spans="1:42" ht="15.95" customHeight="1" thickTop="1" thickBot="1" x14ac:dyDescent="0.25">
      <c r="A31" s="285"/>
      <c r="B31" s="284"/>
      <c r="C31" s="286" t="s">
        <v>390</v>
      </c>
      <c r="D31" s="1399"/>
      <c r="E31" s="1400"/>
      <c r="F31" s="1400"/>
      <c r="G31" s="1400"/>
      <c r="H31" s="1400"/>
      <c r="I31" s="1400"/>
      <c r="J31" s="1400"/>
      <c r="K31" s="1400"/>
      <c r="L31" s="1400"/>
      <c r="M31" s="1400"/>
      <c r="N31" s="1400"/>
      <c r="O31" s="1400"/>
      <c r="P31" s="1400"/>
      <c r="Q31" s="1400"/>
      <c r="R31" s="1400"/>
      <c r="S31" s="1400"/>
      <c r="T31" s="1400"/>
      <c r="U31" s="1400"/>
      <c r="V31" s="1400"/>
      <c r="W31" s="1400"/>
      <c r="X31" s="1400"/>
      <c r="Y31" s="1400"/>
      <c r="Z31" s="1400"/>
      <c r="AA31" s="1400"/>
      <c r="AB31" s="1400"/>
      <c r="AC31" s="1400"/>
      <c r="AD31" s="1400"/>
      <c r="AE31" s="1400"/>
      <c r="AF31" s="1400"/>
      <c r="AG31" s="1400"/>
      <c r="AH31" s="1400"/>
      <c r="AI31" s="1401"/>
      <c r="AJ31" s="1408"/>
      <c r="AK31" s="1408"/>
      <c r="AL31" s="1408"/>
      <c r="AM31" s="1409"/>
      <c r="AN31" s="1111"/>
      <c r="AO31" s="1112"/>
    </row>
    <row r="32" spans="1:42" s="698" customFormat="1" ht="15.75" customHeight="1" x14ac:dyDescent="0.2">
      <c r="A32" s="692" t="s">
        <v>662</v>
      </c>
      <c r="B32" s="693" t="s">
        <v>1</v>
      </c>
      <c r="C32" s="694" t="s">
        <v>21</v>
      </c>
      <c r="D32" s="252"/>
      <c r="E32" s="253"/>
      <c r="F32" s="253"/>
      <c r="G32" s="695"/>
      <c r="H32" s="696"/>
      <c r="I32" s="252"/>
      <c r="J32" s="253"/>
      <c r="K32" s="254"/>
      <c r="L32" s="697"/>
      <c r="M32" s="253"/>
      <c r="N32" s="253"/>
      <c r="O32" s="695"/>
      <c r="P32" s="696"/>
      <c r="Q32" s="252">
        <v>160</v>
      </c>
      <c r="R32" s="253">
        <v>5</v>
      </c>
      <c r="S32" s="254" t="s">
        <v>87</v>
      </c>
      <c r="T32" s="240"/>
      <c r="U32" s="238"/>
      <c r="V32" s="238"/>
      <c r="W32" s="239"/>
      <c r="X32" s="240"/>
      <c r="Y32" s="238"/>
      <c r="Z32" s="238"/>
      <c r="AA32" s="239"/>
      <c r="AB32" s="240"/>
      <c r="AC32" s="238"/>
      <c r="AD32" s="238"/>
      <c r="AE32" s="239"/>
      <c r="AF32" s="240"/>
      <c r="AG32" s="238"/>
      <c r="AH32" s="238"/>
      <c r="AI32" s="239"/>
      <c r="AJ32" s="265">
        <v>0</v>
      </c>
      <c r="AK32" s="266">
        <v>160</v>
      </c>
      <c r="AL32" s="266">
        <v>5</v>
      </c>
      <c r="AM32" s="267">
        <v>160</v>
      </c>
      <c r="AN32" s="1088" t="s">
        <v>168</v>
      </c>
      <c r="AO32" s="1052" t="s">
        <v>653</v>
      </c>
    </row>
    <row r="33" spans="1:45" s="698" customFormat="1" ht="15.75" customHeight="1" x14ac:dyDescent="0.2">
      <c r="A33" s="699" t="s">
        <v>663</v>
      </c>
      <c r="B33" s="700" t="s">
        <v>1</v>
      </c>
      <c r="C33" s="701" t="s">
        <v>60</v>
      </c>
      <c r="D33" s="702"/>
      <c r="E33" s="703"/>
      <c r="F33" s="703"/>
      <c r="G33" s="704"/>
      <c r="H33" s="705"/>
      <c r="I33" s="702"/>
      <c r="J33" s="703"/>
      <c r="K33" s="706"/>
      <c r="L33" s="707"/>
      <c r="M33" s="703"/>
      <c r="N33" s="703"/>
      <c r="O33" s="704"/>
      <c r="P33" s="705"/>
      <c r="Q33" s="702"/>
      <c r="R33" s="703"/>
      <c r="S33" s="706"/>
      <c r="T33" s="63"/>
      <c r="U33" s="69"/>
      <c r="V33" s="69"/>
      <c r="W33" s="237"/>
      <c r="X33" s="276"/>
      <c r="Y33" s="255">
        <v>160</v>
      </c>
      <c r="Z33" s="255">
        <v>5</v>
      </c>
      <c r="AA33" s="277" t="s">
        <v>87</v>
      </c>
      <c r="AB33" s="63"/>
      <c r="AC33" s="69"/>
      <c r="AD33" s="69"/>
      <c r="AE33" s="237"/>
      <c r="AF33" s="63"/>
      <c r="AG33" s="69"/>
      <c r="AH33" s="69"/>
      <c r="AI33" s="237"/>
      <c r="AJ33" s="268">
        <v>0</v>
      </c>
      <c r="AK33" s="114">
        <v>160</v>
      </c>
      <c r="AL33" s="114">
        <v>5</v>
      </c>
      <c r="AM33" s="269">
        <v>160</v>
      </c>
      <c r="AN33" s="1108" t="s">
        <v>168</v>
      </c>
      <c r="AO33" s="1052" t="s">
        <v>653</v>
      </c>
    </row>
    <row r="34" spans="1:45" s="698" customFormat="1" ht="15.75" customHeight="1" thickBot="1" x14ac:dyDescent="0.25">
      <c r="A34" s="699" t="s">
        <v>664</v>
      </c>
      <c r="B34" s="708" t="s">
        <v>1</v>
      </c>
      <c r="C34" s="709" t="s">
        <v>398</v>
      </c>
      <c r="D34" s="710"/>
      <c r="E34" s="711"/>
      <c r="F34" s="711"/>
      <c r="G34" s="712"/>
      <c r="H34" s="713"/>
      <c r="I34" s="710"/>
      <c r="J34" s="711"/>
      <c r="K34" s="714"/>
      <c r="L34" s="715"/>
      <c r="M34" s="711"/>
      <c r="N34" s="711"/>
      <c r="O34" s="712"/>
      <c r="P34" s="713"/>
      <c r="Q34" s="710"/>
      <c r="R34" s="711"/>
      <c r="S34" s="714"/>
      <c r="T34" s="251"/>
      <c r="U34" s="153"/>
      <c r="V34" s="153"/>
      <c r="W34" s="250"/>
      <c r="X34" s="251"/>
      <c r="Y34" s="153"/>
      <c r="Z34" s="153"/>
      <c r="AA34" s="250"/>
      <c r="AB34" s="251"/>
      <c r="AC34" s="153"/>
      <c r="AD34" s="153"/>
      <c r="AE34" s="250"/>
      <c r="AF34" s="273"/>
      <c r="AG34" s="274">
        <v>80</v>
      </c>
      <c r="AH34" s="274">
        <v>3</v>
      </c>
      <c r="AI34" s="275" t="s">
        <v>87</v>
      </c>
      <c r="AJ34" s="270">
        <v>0</v>
      </c>
      <c r="AK34" s="271">
        <v>80</v>
      </c>
      <c r="AL34" s="271">
        <v>3</v>
      </c>
      <c r="AM34" s="272">
        <v>80</v>
      </c>
      <c r="AN34" s="1109" t="s">
        <v>168</v>
      </c>
      <c r="AO34" s="1052" t="s">
        <v>653</v>
      </c>
    </row>
    <row r="35" spans="1:45" thickBot="1" x14ac:dyDescent="0.25">
      <c r="A35" s="152"/>
      <c r="B35" s="242"/>
      <c r="C35" s="243" t="s">
        <v>466</v>
      </c>
      <c r="D35" s="244"/>
      <c r="E35" s="245"/>
      <c r="F35" s="245"/>
      <c r="G35" s="246"/>
      <c r="H35" s="247"/>
      <c r="I35" s="248"/>
      <c r="J35" s="245"/>
      <c r="K35" s="249"/>
      <c r="L35" s="244"/>
      <c r="M35" s="245"/>
      <c r="N35" s="245"/>
      <c r="O35" s="246"/>
      <c r="P35" s="256"/>
      <c r="Q35" s="257">
        <v>160</v>
      </c>
      <c r="R35" s="258">
        <v>5</v>
      </c>
      <c r="S35" s="259" t="s">
        <v>87</v>
      </c>
      <c r="T35" s="260"/>
      <c r="U35" s="261"/>
      <c r="V35" s="261"/>
      <c r="W35" s="262"/>
      <c r="X35" s="260"/>
      <c r="Y35" s="261">
        <v>160</v>
      </c>
      <c r="Z35" s="261">
        <v>5</v>
      </c>
      <c r="AA35" s="262" t="s">
        <v>87</v>
      </c>
      <c r="AB35" s="260"/>
      <c r="AC35" s="261"/>
      <c r="AD35" s="261"/>
      <c r="AE35" s="262"/>
      <c r="AF35" s="260"/>
      <c r="AG35" s="263">
        <v>80</v>
      </c>
      <c r="AH35" s="263">
        <v>3</v>
      </c>
      <c r="AI35" s="264" t="s">
        <v>87</v>
      </c>
      <c r="AJ35" s="278">
        <v>0</v>
      </c>
      <c r="AK35" s="279">
        <f>SUM(AK32:AK34)</f>
        <v>400</v>
      </c>
      <c r="AL35" s="279">
        <f>SUM(AL32:AL34)</f>
        <v>13</v>
      </c>
      <c r="AM35" s="280">
        <f>SUM(AM32:AM34)</f>
        <v>400</v>
      </c>
      <c r="AN35" s="236"/>
      <c r="AO35" s="1106"/>
    </row>
    <row r="36" spans="1:45" s="143" customFormat="1" ht="15.75" customHeight="1" thickTop="1" thickBot="1" x14ac:dyDescent="0.25">
      <c r="A36" s="201" t="s">
        <v>3</v>
      </c>
      <c r="B36" s="202"/>
      <c r="C36" s="203" t="s">
        <v>5</v>
      </c>
      <c r="D36" s="1406"/>
      <c r="E36" s="1406"/>
      <c r="F36" s="1406"/>
      <c r="G36" s="1406"/>
      <c r="H36" s="1406"/>
      <c r="I36" s="1406"/>
      <c r="J36" s="1406"/>
      <c r="K36" s="1406"/>
      <c r="L36" s="1406"/>
      <c r="M36" s="1406"/>
      <c r="N36" s="1406"/>
      <c r="O36" s="1406"/>
      <c r="P36" s="1406"/>
      <c r="Q36" s="1406"/>
      <c r="R36" s="1406"/>
      <c r="S36" s="1406"/>
      <c r="T36" s="204"/>
      <c r="U36" s="204"/>
      <c r="V36" s="1406"/>
      <c r="W36" s="1406"/>
      <c r="X36" s="1406"/>
      <c r="Y36" s="1406"/>
      <c r="Z36" s="1406"/>
      <c r="AA36" s="1406"/>
      <c r="AB36" s="1406"/>
      <c r="AC36" s="1406"/>
      <c r="AD36" s="1406"/>
      <c r="AE36" s="1406"/>
      <c r="AF36" s="1406"/>
      <c r="AG36" s="1406"/>
      <c r="AH36" s="1406"/>
      <c r="AI36" s="1406"/>
      <c r="AJ36" s="1406"/>
      <c r="AK36" s="1406"/>
      <c r="AL36" s="1406"/>
      <c r="AM36" s="1407"/>
      <c r="AN36" s="1105"/>
      <c r="AO36" s="1105"/>
      <c r="AP36" s="1092"/>
      <c r="AQ36" s="205"/>
      <c r="AR36" s="205"/>
      <c r="AS36" s="205"/>
    </row>
    <row r="37" spans="1:45" s="698" customFormat="1" ht="15.75" customHeight="1" x14ac:dyDescent="0.2">
      <c r="A37" s="95" t="s">
        <v>63</v>
      </c>
      <c r="B37" s="112" t="s">
        <v>1</v>
      </c>
      <c r="C37" s="716" t="s">
        <v>64</v>
      </c>
      <c r="D37" s="717"/>
      <c r="E37" s="718"/>
      <c r="F37" s="719" t="s">
        <v>18</v>
      </c>
      <c r="G37" s="720"/>
      <c r="H37" s="717" t="str">
        <f t="shared" ref="H37:H38" si="12">IF(G37*15=0,"",G37*15)</f>
        <v/>
      </c>
      <c r="I37" s="718"/>
      <c r="J37" s="719" t="s">
        <v>18</v>
      </c>
      <c r="K37" s="721"/>
      <c r="L37" s="717"/>
      <c r="M37" s="718"/>
      <c r="N37" s="722" t="s">
        <v>18</v>
      </c>
      <c r="O37" s="720"/>
      <c r="P37" s="717"/>
      <c r="Q37" s="718"/>
      <c r="R37" s="719" t="s">
        <v>18</v>
      </c>
      <c r="S37" s="721"/>
      <c r="T37" s="717"/>
      <c r="U37" s="718"/>
      <c r="V37" s="722" t="s">
        <v>18</v>
      </c>
      <c r="W37" s="723"/>
      <c r="X37" s="724"/>
      <c r="Y37" s="722"/>
      <c r="Z37" s="722"/>
      <c r="AA37" s="720"/>
      <c r="AB37" s="724"/>
      <c r="AC37" s="722"/>
      <c r="AD37" s="722"/>
      <c r="AE37" s="720"/>
      <c r="AF37" s="717"/>
      <c r="AG37" s="718"/>
      <c r="AH37" s="722" t="s">
        <v>18</v>
      </c>
      <c r="AI37" s="720" t="s">
        <v>109</v>
      </c>
      <c r="AJ37" s="717">
        <v>0</v>
      </c>
      <c r="AK37" s="718">
        <v>0</v>
      </c>
      <c r="AL37" s="718">
        <v>0</v>
      </c>
      <c r="AM37" s="725">
        <v>0</v>
      </c>
      <c r="AN37" s="143"/>
      <c r="AO37" s="143"/>
      <c r="AP37" s="1102"/>
    </row>
    <row r="38" spans="1:45" s="698" customFormat="1" ht="15.75" customHeight="1" x14ac:dyDescent="0.2">
      <c r="A38" s="113" t="s">
        <v>65</v>
      </c>
      <c r="B38" s="112" t="s">
        <v>1</v>
      </c>
      <c r="C38" s="726" t="s">
        <v>66</v>
      </c>
      <c r="D38" s="727"/>
      <c r="E38" s="728"/>
      <c r="F38" s="703" t="s">
        <v>18</v>
      </c>
      <c r="G38" s="704"/>
      <c r="H38" s="727" t="str">
        <f t="shared" si="12"/>
        <v/>
      </c>
      <c r="I38" s="728"/>
      <c r="J38" s="703" t="s">
        <v>18</v>
      </c>
      <c r="K38" s="706"/>
      <c r="L38" s="727"/>
      <c r="M38" s="728"/>
      <c r="N38" s="702" t="s">
        <v>18</v>
      </c>
      <c r="O38" s="704"/>
      <c r="P38" s="727"/>
      <c r="Q38" s="728"/>
      <c r="R38" s="703" t="s">
        <v>18</v>
      </c>
      <c r="S38" s="706"/>
      <c r="T38" s="727"/>
      <c r="U38" s="728"/>
      <c r="V38" s="702" t="s">
        <v>18</v>
      </c>
      <c r="W38" s="729"/>
      <c r="X38" s="730"/>
      <c r="Y38" s="702"/>
      <c r="Z38" s="702"/>
      <c r="AA38" s="704"/>
      <c r="AB38" s="730"/>
      <c r="AC38" s="702"/>
      <c r="AD38" s="702"/>
      <c r="AE38" s="704"/>
      <c r="AF38" s="727"/>
      <c r="AG38" s="728"/>
      <c r="AH38" s="702" t="s">
        <v>18</v>
      </c>
      <c r="AI38" s="704" t="s">
        <v>109</v>
      </c>
      <c r="AJ38" s="727">
        <v>0</v>
      </c>
      <c r="AK38" s="728">
        <v>0</v>
      </c>
      <c r="AL38" s="728">
        <v>0</v>
      </c>
      <c r="AM38" s="731">
        <v>0</v>
      </c>
      <c r="AN38" s="143"/>
      <c r="AO38" s="143"/>
      <c r="AP38" s="1102"/>
    </row>
    <row r="39" spans="1:45" s="698" customFormat="1" ht="15.75" customHeight="1" thickBot="1" x14ac:dyDescent="0.25">
      <c r="A39" s="732" t="s">
        <v>78</v>
      </c>
      <c r="B39" s="112" t="s">
        <v>1</v>
      </c>
      <c r="C39" s="733" t="s">
        <v>79</v>
      </c>
      <c r="D39" s="734"/>
      <c r="E39" s="735" t="s">
        <v>85</v>
      </c>
      <c r="F39" s="736" t="s">
        <v>18</v>
      </c>
      <c r="G39" s="737"/>
      <c r="H39" s="734" t="s">
        <v>85</v>
      </c>
      <c r="I39" s="735" t="s">
        <v>85</v>
      </c>
      <c r="J39" s="736" t="s">
        <v>18</v>
      </c>
      <c r="K39" s="738"/>
      <c r="L39" s="734" t="s">
        <v>85</v>
      </c>
      <c r="M39" s="735" t="s">
        <v>85</v>
      </c>
      <c r="N39" s="739" t="s">
        <v>18</v>
      </c>
      <c r="O39" s="737"/>
      <c r="P39" s="734" t="s">
        <v>85</v>
      </c>
      <c r="Q39" s="735" t="s">
        <v>85</v>
      </c>
      <c r="R39" s="736" t="s">
        <v>18</v>
      </c>
      <c r="S39" s="738"/>
      <c r="T39" s="734" t="s">
        <v>85</v>
      </c>
      <c r="U39" s="735" t="s">
        <v>85</v>
      </c>
      <c r="V39" s="739" t="s">
        <v>18</v>
      </c>
      <c r="W39" s="740"/>
      <c r="X39" s="741"/>
      <c r="Y39" s="739"/>
      <c r="Z39" s="739"/>
      <c r="AA39" s="737"/>
      <c r="AB39" s="741"/>
      <c r="AC39" s="739"/>
      <c r="AD39" s="739"/>
      <c r="AE39" s="737"/>
      <c r="AF39" s="734" t="s">
        <v>85</v>
      </c>
      <c r="AG39" s="735" t="s">
        <v>85</v>
      </c>
      <c r="AH39" s="739" t="s">
        <v>18</v>
      </c>
      <c r="AI39" s="737" t="s">
        <v>109</v>
      </c>
      <c r="AJ39" s="734">
        <v>0</v>
      </c>
      <c r="AK39" s="735">
        <v>0</v>
      </c>
      <c r="AL39" s="735">
        <v>0</v>
      </c>
      <c r="AM39" s="742">
        <v>0</v>
      </c>
      <c r="AN39" s="143"/>
      <c r="AO39" s="143"/>
      <c r="AP39" s="1102"/>
    </row>
    <row r="40" spans="1:45" s="185" customFormat="1" ht="15.75" customHeight="1" thickBot="1" x14ac:dyDescent="0.25">
      <c r="A40" s="148"/>
      <c r="B40" s="149"/>
      <c r="C40" s="150" t="s">
        <v>521</v>
      </c>
      <c r="D40" s="217">
        <f>SUM(D37:D39)</f>
        <v>0</v>
      </c>
      <c r="E40" s="218">
        <v>0</v>
      </c>
      <c r="F40" s="219">
        <v>0</v>
      </c>
      <c r="G40" s="220" t="str">
        <f>IF(SUM(G37:G39)=0,"",SUM(G37:G39))</f>
        <v/>
      </c>
      <c r="H40" s="221">
        <v>0</v>
      </c>
      <c r="I40" s="219">
        <v>0</v>
      </c>
      <c r="J40" s="219">
        <v>0</v>
      </c>
      <c r="K40" s="222"/>
      <c r="L40" s="226">
        <v>0</v>
      </c>
      <c r="M40" s="219">
        <v>0</v>
      </c>
      <c r="N40" s="219">
        <v>0</v>
      </c>
      <c r="O40" s="220"/>
      <c r="P40" s="221">
        <v>0</v>
      </c>
      <c r="Q40" s="219">
        <v>0</v>
      </c>
      <c r="R40" s="219">
        <v>0</v>
      </c>
      <c r="S40" s="222"/>
      <c r="T40" s="226">
        <v>0</v>
      </c>
      <c r="U40" s="219">
        <v>0</v>
      </c>
      <c r="V40" s="227">
        <v>0</v>
      </c>
      <c r="W40" s="228"/>
      <c r="X40" s="229"/>
      <c r="Y40" s="230"/>
      <c r="Z40" s="230"/>
      <c r="AA40" s="228"/>
      <c r="AB40" s="229"/>
      <c r="AC40" s="230"/>
      <c r="AD40" s="230"/>
      <c r="AE40" s="228"/>
      <c r="AF40" s="231">
        <v>0</v>
      </c>
      <c r="AG40" s="232">
        <v>0</v>
      </c>
      <c r="AH40" s="227">
        <v>0</v>
      </c>
      <c r="AI40" s="228"/>
      <c r="AJ40" s="233">
        <v>0</v>
      </c>
      <c r="AK40" s="234">
        <v>0</v>
      </c>
      <c r="AL40" s="234">
        <v>0</v>
      </c>
      <c r="AM40" s="235">
        <v>0</v>
      </c>
      <c r="AN40" s="70"/>
      <c r="AO40" s="70"/>
      <c r="AP40" s="1091"/>
    </row>
    <row r="41" spans="1:45" s="200" customFormat="1" ht="21.95" customHeight="1" thickBot="1" x14ac:dyDescent="0.25">
      <c r="A41" s="187"/>
      <c r="B41" s="188"/>
      <c r="C41" s="189" t="s">
        <v>401</v>
      </c>
      <c r="D41" s="190">
        <f>SUM(D29,D40)</f>
        <v>206</v>
      </c>
      <c r="E41" s="191">
        <f>SUM(E29,E40)</f>
        <v>330</v>
      </c>
      <c r="F41" s="191">
        <f>SUM(F29,F40,F35)</f>
        <v>30</v>
      </c>
      <c r="G41" s="192" t="s">
        <v>18</v>
      </c>
      <c r="H41" s="190">
        <f t="shared" ref="H41:I41" si="13">SUM(H29,H40)</f>
        <v>112</v>
      </c>
      <c r="I41" s="191">
        <f t="shared" si="13"/>
        <v>280</v>
      </c>
      <c r="J41" s="191">
        <f>SUM(J29,J40,J35)</f>
        <v>33</v>
      </c>
      <c r="K41" s="192" t="s">
        <v>18</v>
      </c>
      <c r="L41" s="190">
        <f t="shared" ref="L41:M41" si="14">SUM(L29,L40)</f>
        <v>126</v>
      </c>
      <c r="M41" s="191">
        <f t="shared" si="14"/>
        <v>280</v>
      </c>
      <c r="N41" s="191">
        <f>SUM(N29,N40,N35)</f>
        <v>28</v>
      </c>
      <c r="O41" s="192" t="s">
        <v>18</v>
      </c>
      <c r="P41" s="190">
        <f t="shared" ref="P41:Q41" si="15">SUM(P29,P40)</f>
        <v>140</v>
      </c>
      <c r="Q41" s="191">
        <f t="shared" si="15"/>
        <v>280</v>
      </c>
      <c r="R41" s="191">
        <f>SUM(R29,R40,R35)</f>
        <v>32</v>
      </c>
      <c r="S41" s="192" t="s">
        <v>18</v>
      </c>
      <c r="T41" s="190">
        <f t="shared" ref="T41:U41" si="16">SUM(T29,T40)</f>
        <v>182</v>
      </c>
      <c r="U41" s="191">
        <f t="shared" si="16"/>
        <v>238</v>
      </c>
      <c r="V41" s="191">
        <f>SUM(V29,V40,V35)</f>
        <v>30</v>
      </c>
      <c r="W41" s="192" t="s">
        <v>18</v>
      </c>
      <c r="X41" s="193">
        <f t="shared" ref="X41:Y41" si="17">SUM(X29,X40)</f>
        <v>154</v>
      </c>
      <c r="Y41" s="194">
        <f t="shared" si="17"/>
        <v>266</v>
      </c>
      <c r="Z41" s="194">
        <f>SUM(Z29,Z40,Z35)</f>
        <v>30</v>
      </c>
      <c r="AA41" s="192" t="s">
        <v>18</v>
      </c>
      <c r="AB41" s="193">
        <f t="shared" ref="AB41:AC41" si="18">SUM(AB29,AB40)</f>
        <v>140</v>
      </c>
      <c r="AC41" s="194">
        <f t="shared" si="18"/>
        <v>280</v>
      </c>
      <c r="AD41" s="194">
        <f>SUM(AD29,AD40,AD35)</f>
        <v>28</v>
      </c>
      <c r="AE41" s="192" t="s">
        <v>18</v>
      </c>
      <c r="AF41" s="195">
        <f t="shared" ref="AF41:AG41" si="19">SUM(AF29,AF40)</f>
        <v>94</v>
      </c>
      <c r="AG41" s="196">
        <f t="shared" si="19"/>
        <v>204</v>
      </c>
      <c r="AH41" s="196">
        <f>SUM(AH29,AH40,AH35)</f>
        <v>29</v>
      </c>
      <c r="AI41" s="197" t="s">
        <v>18</v>
      </c>
      <c r="AJ41" s="198">
        <f>AJ29</f>
        <v>1154</v>
      </c>
      <c r="AK41" s="198">
        <f>AK29</f>
        <v>2158</v>
      </c>
      <c r="AL41" s="989">
        <f>SUM(AL29,AL40,AL35)</f>
        <v>240</v>
      </c>
      <c r="AM41" s="199">
        <f>SUM(AJ41,AK41)</f>
        <v>3312</v>
      </c>
      <c r="AN41" s="186"/>
      <c r="AO41" s="186"/>
      <c r="AP41" s="1103"/>
    </row>
    <row r="42" spans="1:45" ht="15.75" customHeight="1" thickTop="1" thickBot="1" x14ac:dyDescent="0.25">
      <c r="A42" s="1414"/>
      <c r="B42" s="1415"/>
      <c r="C42" s="1415"/>
      <c r="D42" s="1416"/>
      <c r="E42" s="1416"/>
      <c r="F42" s="1416"/>
      <c r="G42" s="1416"/>
      <c r="H42" s="1416"/>
      <c r="I42" s="1416"/>
      <c r="J42" s="1416"/>
      <c r="K42" s="1416"/>
      <c r="L42" s="1416"/>
      <c r="M42" s="1416"/>
      <c r="N42" s="1416"/>
      <c r="O42" s="1416"/>
      <c r="P42" s="1416"/>
      <c r="Q42" s="1416"/>
      <c r="R42" s="1416"/>
      <c r="S42" s="1416"/>
      <c r="T42" s="1416"/>
      <c r="U42" s="1417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  <c r="AL42" s="143"/>
      <c r="AM42" s="170"/>
      <c r="AP42" s="1104"/>
    </row>
    <row r="43" spans="1:45" ht="15.75" customHeight="1" thickBot="1" x14ac:dyDescent="0.25">
      <c r="A43" s="1377" t="s">
        <v>19</v>
      </c>
      <c r="B43" s="1378"/>
      <c r="C43" s="1378"/>
      <c r="D43" s="1378"/>
      <c r="E43" s="1378"/>
      <c r="F43" s="1378"/>
      <c r="G43" s="1378"/>
      <c r="H43" s="1378"/>
      <c r="I43" s="1378"/>
      <c r="J43" s="1378"/>
      <c r="K43" s="1378"/>
      <c r="L43" s="1378"/>
      <c r="M43" s="1378"/>
      <c r="N43" s="1378"/>
      <c r="O43" s="1378"/>
      <c r="P43" s="1378"/>
      <c r="Q43" s="1378"/>
      <c r="R43" s="1378"/>
      <c r="S43" s="1378"/>
      <c r="T43" s="1378"/>
      <c r="U43" s="1378"/>
      <c r="V43" s="1378"/>
      <c r="W43" s="1378"/>
      <c r="X43" s="1378"/>
      <c r="Y43" s="1378"/>
      <c r="Z43" s="1378"/>
      <c r="AA43" s="1378"/>
      <c r="AB43" s="1378"/>
      <c r="AC43" s="1378"/>
      <c r="AD43" s="1378"/>
      <c r="AE43" s="1378"/>
      <c r="AF43" s="1378"/>
      <c r="AG43" s="1378"/>
      <c r="AH43" s="1378"/>
      <c r="AI43" s="1378"/>
      <c r="AJ43" s="404"/>
      <c r="AK43" s="404"/>
      <c r="AL43" s="404"/>
      <c r="AM43" s="479"/>
      <c r="AP43" s="1104"/>
    </row>
    <row r="44" spans="1:45" ht="15.75" customHeight="1" x14ac:dyDescent="0.25">
      <c r="A44" s="154"/>
      <c r="B44" s="155"/>
      <c r="C44" s="156" t="s">
        <v>15</v>
      </c>
      <c r="D44" s="1380"/>
      <c r="E44" s="1381"/>
      <c r="F44" s="1381"/>
      <c r="G44" s="484" t="str">
        <f>IF(COUNTIF(G$12:G$41,"A")+COUNTIF(SZAK!G$10:G$89,"A")=0,"0",COUNTIF(G$12:G$41,"A")+COUNTIF(SZAK!G$10:G$89,"A"))</f>
        <v>0</v>
      </c>
      <c r="H44" s="1380" t="str">
        <f>IF(COUNTIF(I12:I35,"A")=0,"",COUNTIF(I12:I35,"A"))</f>
        <v/>
      </c>
      <c r="I44" s="1381"/>
      <c r="J44" s="1381"/>
      <c r="K44" s="484">
        <f>IF(COUNTIF(K$12:K$41,"A")+COUNTIF(SZAK!K$10:K$89,"A")=0,"0",COUNTIF(K$12:K$41,"A")+COUNTIF(SZAK!K$10:K$89,"A"))</f>
        <v>1</v>
      </c>
      <c r="L44" s="1380"/>
      <c r="M44" s="1381"/>
      <c r="N44" s="1381"/>
      <c r="O44" s="484" t="str">
        <f>IF(COUNTIF(O$12:O$41,"A")+COUNTIF(SZAK!O$10:O$89,"A")=0,"0",COUNTIF(O$12:O$41,"A")+COUNTIF(SZAK!O$10:O$89,"A"))</f>
        <v>0</v>
      </c>
      <c r="P44" s="1380"/>
      <c r="Q44" s="1381"/>
      <c r="R44" s="1381"/>
      <c r="S44" s="484" t="str">
        <f>IF(COUNTIF(S$12:S$41,"A")+COUNTIF(SZAK!S$10:S$89,"A")=0,"0",COUNTIF(S$12:S$41,"A")+COUNTIF(SZAK!S$10:S$89,"A"))</f>
        <v>0</v>
      </c>
      <c r="T44" s="1380" t="str">
        <f>IF(COUNTIF(U12:U35,"A")=0,"",COUNTIF(U12:U35,"A"))</f>
        <v/>
      </c>
      <c r="U44" s="1381"/>
      <c r="V44" s="1381"/>
      <c r="W44" s="484" t="str">
        <f>IF(COUNTIF(W$12:W$41,"A")+COUNTIF(SZAK!W$10:W$89,"A")=0,"0",COUNTIF(W$12:W$41,"A")+COUNTIF(SZAK!W$10:W$89,"A"))</f>
        <v>0</v>
      </c>
      <c r="X44" s="1380" t="str">
        <f>IF(COUNTIF(Y12:Y35,"A")=0,"",COUNTIF(Y12:Y35,"A"))</f>
        <v/>
      </c>
      <c r="Y44" s="1381"/>
      <c r="Z44" s="1381"/>
      <c r="AA44" s="484" t="str">
        <f>IF(COUNTIF(AA$12:AA$41,"A")+COUNTIF(SZAK!AA$10:AA$89,"A")=0,"0",COUNTIF(AA$12:AA$41,"A")+COUNTIF(SZAK!AA$10:AA$89,"A"))</f>
        <v>0</v>
      </c>
      <c r="AB44" s="1380" t="str">
        <f>IF(COUNTIF(AC12:AC35,"A")=0,"",COUNTIF(AC12:AC35,"A"))</f>
        <v/>
      </c>
      <c r="AC44" s="1381"/>
      <c r="AD44" s="1381"/>
      <c r="AE44" s="484" t="str">
        <f>IF(COUNTIF(AE$12:AE$41,"A")+COUNTIF(SZAK!AE$10:AE$89,"A")=0,"0",COUNTIF(AE$12:AE$41,"A")+COUNTIF(SZAK!AE$10:AE$89,"A"))</f>
        <v>0</v>
      </c>
      <c r="AF44" s="157"/>
      <c r="AG44" s="158"/>
      <c r="AH44" s="159"/>
      <c r="AI44" s="484" t="str">
        <f>IF(COUNTIF(AI$12:AI$41,"A")+COUNTIF(SZAK!AI$10:AI$89,"A")=0,"0",COUNTIF(AI$12:AI$41,"A")+COUNTIF(SZAK!AI$10:AI$89,"A"))</f>
        <v>0</v>
      </c>
      <c r="AJ44" s="1380"/>
      <c r="AK44" s="1381"/>
      <c r="AL44" s="1381"/>
      <c r="AM44" s="506">
        <f t="shared" ref="AM44:AM52" si="20">IF(SUM(G44:AL44)=0,"0",SUM(G44:AL44))</f>
        <v>1</v>
      </c>
      <c r="AP44" s="1104"/>
    </row>
    <row r="45" spans="1:45" ht="15.75" customHeight="1" x14ac:dyDescent="0.25">
      <c r="A45" s="160"/>
      <c r="B45" s="161"/>
      <c r="C45" s="162" t="s">
        <v>16</v>
      </c>
      <c r="D45" s="1382"/>
      <c r="E45" s="1386"/>
      <c r="F45" s="1386"/>
      <c r="G45" s="11" t="str">
        <f>IF(COUNTIF(G$12:G$41,"B")+COUNTIF(SZAK!G$10:G$89,"B")=0,"0",COUNTIF(G$12:G$41,"B")+COUNTIF(SZAK!G$10:G$89,"B"))</f>
        <v>0</v>
      </c>
      <c r="H45" s="1382" t="str">
        <f>IF(COUNTIF(I12:I35,"B")=0,"",COUNTIF(I12:I35,"B"))</f>
        <v/>
      </c>
      <c r="I45" s="1386"/>
      <c r="J45" s="1386"/>
      <c r="K45" s="11" t="str">
        <f>IF(COUNTIF(K$12:K$41,"B")+COUNTIF(SZAK!K$10:K$89,"B")=0,"0",COUNTIF(K$12:K$41,"B")+COUNTIF(SZAK!K$10:K$89,"B"))</f>
        <v>0</v>
      </c>
      <c r="L45" s="1382"/>
      <c r="M45" s="1386"/>
      <c r="N45" s="1386"/>
      <c r="O45" s="11" t="str">
        <f>IF(COUNTIF(O$12:O$41,"B")+COUNTIF(SZAK!O$10:O$89,"B")=0,"0",COUNTIF(O$12:O$41,"B")+COUNTIF(SZAK!O$10:O$89,"B"))</f>
        <v>0</v>
      </c>
      <c r="P45" s="1382"/>
      <c r="Q45" s="1386"/>
      <c r="R45" s="1386"/>
      <c r="S45" s="11" t="str">
        <f>IF(COUNTIF(S$12:S$41,"B")+COUNTIF(SZAK!S$10:S$89,"B")=0,"0",COUNTIF(S$12:S$41,"B")+COUNTIF(SZAK!S$10:S$89,"B"))</f>
        <v>0</v>
      </c>
      <c r="T45" s="1382" t="str">
        <f>IF(COUNTIF(U12:U35,"B")=0,"",COUNTIF(U12:U35,"B"))</f>
        <v/>
      </c>
      <c r="U45" s="1386"/>
      <c r="V45" s="1386"/>
      <c r="W45" s="11" t="str">
        <f>IF(COUNTIF(W$12:W$41,"B")+COUNTIF(SZAK!W$10:W$89,"B")=0,"0",COUNTIF(W$12:W$41,"B")+COUNTIF(SZAK!W$10:W$89,"B"))</f>
        <v>0</v>
      </c>
      <c r="X45" s="1382" t="str">
        <f>IF(COUNTIF(Y12:Y35,"B")=0,"",COUNTIF(Y12:Y35,"B"))</f>
        <v/>
      </c>
      <c r="Y45" s="1386"/>
      <c r="Z45" s="1386"/>
      <c r="AA45" s="11" t="str">
        <f>IF(COUNTIF(AA$12:AA$41,"B")+COUNTIF(SZAK!AA$10:AA$89,"B")=0,"0",COUNTIF(AA$12:AA$41,"B")+COUNTIF(SZAK!AA$10:AA$89,"B"))</f>
        <v>0</v>
      </c>
      <c r="AB45" s="1382" t="str">
        <f>IF(COUNTIF(AC12:AC35,"B")=0,"",COUNTIF(AC12:AC35,"B"))</f>
        <v/>
      </c>
      <c r="AC45" s="1386"/>
      <c r="AD45" s="1386"/>
      <c r="AE45" s="11" t="str">
        <f>IF(COUNTIF(AE$12:AE$41,"B")+COUNTIF(SZAK!AE$10:AE$89,"B")=0,"0",COUNTIF(AE$12:AE$41,"B")+COUNTIF(SZAK!AE$10:AE$89,"B"))</f>
        <v>0</v>
      </c>
      <c r="AF45" s="163"/>
      <c r="AG45" s="164"/>
      <c r="AH45" s="62"/>
      <c r="AI45" s="11" t="str">
        <f>IF(COUNTIF(AI$12:AI$41,"B")+COUNTIF(SZAK!AI$10:AI$89,"B")=0,"0",COUNTIF(AI$12:AI$41,"B")+COUNTIF(SZAK!AI$10:AI$89,"B"))</f>
        <v>0</v>
      </c>
      <c r="AJ45" s="1382"/>
      <c r="AK45" s="1386"/>
      <c r="AL45" s="1386"/>
      <c r="AM45" s="169" t="str">
        <f t="shared" si="20"/>
        <v>0</v>
      </c>
      <c r="AP45" s="1104"/>
    </row>
    <row r="46" spans="1:45" ht="15.75" customHeight="1" x14ac:dyDescent="0.25">
      <c r="A46" s="160"/>
      <c r="B46" s="161"/>
      <c r="C46" s="162" t="s">
        <v>490</v>
      </c>
      <c r="D46" s="1382"/>
      <c r="E46" s="1386"/>
      <c r="F46" s="1386"/>
      <c r="G46" s="11">
        <f>IF(COUNTIF(G$12:G$41,"ÉÉ")+COUNTIF(G$12:G$41,"ÉÉ(Z)")+COUNTIF(SZAK!G$10:G$89,"ÉÉ")+COUNTIF(SZAK!G$10:G$89,"ÉÉ(Z)")=0,"0",COUNTIF(G$12:G$41,"ÉÉ")+COUNTIF(G$12:G$41,"ÉÉ(Z)")+COUNTIF(SZAK!G$10:G$89,"ÉÉ")+COUNTIF(SZAK!G$10:G$89,"ÉÉ(Z)"))</f>
        <v>3</v>
      </c>
      <c r="H46" s="1382" t="str">
        <f>IF(COUNTIF(I12:I35,"ÉÉ")=0,"",COUNTIF(I12:I35,"ÉÉ"))</f>
        <v/>
      </c>
      <c r="I46" s="1386"/>
      <c r="J46" s="1386"/>
      <c r="K46" s="11">
        <f>IF(COUNTIF(K$12:K$41,"ÉÉ")+COUNTIF(K$12:K$41,"ÉÉ(Z)")+COUNTIF(SZAK!K$10:K$89,"ÉÉ")+COUNTIF(SZAK!K$10:K$89,"ÉÉ(Z)")=0,"0",COUNTIF(K$12:K$41,"ÉÉ")+COUNTIF(K$12:K$41,"ÉÉ(Z)")+COUNTIF(SZAK!K$10:K$89,"ÉÉ")+COUNTIF(SZAK!K$10:K$89,"ÉÉ(Z)"))</f>
        <v>3</v>
      </c>
      <c r="L46" s="1382"/>
      <c r="M46" s="1386"/>
      <c r="N46" s="1386"/>
      <c r="O46" s="11">
        <f>IF(COUNTIF(O$12:O$41,"ÉÉ")+COUNTIF(O$12:O$41,"ÉÉ(Z)")+COUNTIF(SZAK!O$10:O$89,"ÉÉ")+COUNTIF(SZAK!O$10:O$89,"ÉÉ(Z)")=0,"0",COUNTIF(O$12:O$41,"ÉÉ")+COUNTIF(O$12:O$41,"ÉÉ(Z)")+COUNTIF(SZAK!O$10:O$89,"ÉÉ")+COUNTIF(SZAK!O$10:O$89,"ÉÉ(Z)"))</f>
        <v>1</v>
      </c>
      <c r="P46" s="1382"/>
      <c r="Q46" s="1386"/>
      <c r="R46" s="1386"/>
      <c r="S46" s="11">
        <f>IF(COUNTIF(S$12:S$41,"ÉÉ")+COUNTIF(S$12:S$41,"ÉÉ(Z)")+COUNTIF(SZAK!S$10:S$89,"ÉÉ")+COUNTIF(SZAK!S$10:S$89,"ÉÉ(Z)")=0,"0",COUNTIF(S$12:S$41,"ÉÉ")+COUNTIF(S$12:S$41,"ÉÉ(Z)")+COUNTIF(SZAK!S$10:S$89,"ÉÉ")+COUNTIF(SZAK!S$10:S$89,"ÉÉ(Z)"))</f>
        <v>3</v>
      </c>
      <c r="T46" s="1382" t="str">
        <f>IF(COUNTIF(U12:U35,"ÉÉ")=0,"",COUNTIF(U12:U35,"ÉÉ"))</f>
        <v/>
      </c>
      <c r="U46" s="1386"/>
      <c r="V46" s="1386"/>
      <c r="W46" s="11">
        <f>IF(COUNTIF(W$12:W$41,"ÉÉ")+COUNTIF(W$12:W$41,"ÉÉ(Z)")+COUNTIF(SZAK!W$10:W$89,"ÉÉ")+COUNTIF(SZAK!W$10:W$89,"ÉÉ(Z)")=0,"0",COUNTIF(W$12:W$41,"ÉÉ")+COUNTIF(W$12:W$41,"ÉÉ(Z)")+COUNTIF(SZAK!W$10:W$89,"ÉÉ")+COUNTIF(SZAK!W$10:W$89,"ÉÉ(Z)"))</f>
        <v>1</v>
      </c>
      <c r="X46" s="1382" t="str">
        <f>IF(COUNTIF(Y12:Y35,"ÉÉ")=0,"",COUNTIF(Y12:Y35,"ÉÉ"))</f>
        <v/>
      </c>
      <c r="Y46" s="1386"/>
      <c r="Z46" s="1386"/>
      <c r="AA46" s="11" t="str">
        <f>IF(COUNTIF(AA$12:AA$41,"ÉÉ")+COUNTIF(AA$12:AA$41,"ÉÉ(Z)")+COUNTIF(SZAK!AA$10:AA$89,"ÉÉ")+COUNTIF(SZAK!AA$10:AA$89,"ÉÉ(Z)")=0,"0",COUNTIF(AA$12:AA$41,"ÉÉ")+COUNTIF(AA$12:AA$41,"ÉÉ(Z)")+COUNTIF(SZAK!AA$10:AA$89,"ÉÉ")+COUNTIF(SZAK!AA$10:AA$89,"ÉÉ(Z)"))</f>
        <v>0</v>
      </c>
      <c r="AB46" s="1382" t="str">
        <f>IF(COUNTIF(AC12:AC35,"ÉÉ")=0,"",COUNTIF(AC12:AC35,"ÉÉ"))</f>
        <v/>
      </c>
      <c r="AC46" s="1386"/>
      <c r="AD46" s="1386"/>
      <c r="AE46" s="11">
        <f>IF(COUNTIF(AE$12:AE$41,"ÉÉ")+COUNTIF(AE$12:AE$41,"ÉÉ(Z)")+COUNTIF(SZAK!AE$10:AE$89,"ÉÉ")+COUNTIF(SZAK!AE$10:AE$89,"ÉÉ(Z)")=0,"0",COUNTIF(AE$12:AE$41,"ÉÉ")+COUNTIF(AE$12:AE$41,"ÉÉ(Z)")+COUNTIF(SZAK!AE$10:AE$89,"ÉÉ")+COUNTIF(SZAK!AE$10:AE$89,"ÉÉ(Z)"))</f>
        <v>1</v>
      </c>
      <c r="AF46" s="163"/>
      <c r="AG46" s="164"/>
      <c r="AH46" s="62"/>
      <c r="AI46" s="11">
        <f>IF(COUNTIF(AI$12:AI$41,"ÉÉ")+COUNTIF(AI$12:AI$41,"ÉÉ(Z)")+COUNTIF(SZAK!AI$10:AI$89,"ÉÉ")+COUNTIF(SZAK!AI$10:AI$89,"ÉÉ(Z)")=0,"0",COUNTIF(AI$12:AI$41,"ÉÉ")+COUNTIF(AI$12:AI$41,"ÉÉ(Z)")+COUNTIF(SZAK!AI$10:AI$89,"ÉÉ")+COUNTIF(SZAK!AI$10:AI$89,"ÉÉ(Z)"))</f>
        <v>1</v>
      </c>
      <c r="AJ46" s="1382"/>
      <c r="AK46" s="1386"/>
      <c r="AL46" s="1386"/>
      <c r="AM46" s="169">
        <f t="shared" si="20"/>
        <v>13</v>
      </c>
    </row>
    <row r="47" spans="1:45" ht="15.75" customHeight="1" x14ac:dyDescent="0.25">
      <c r="A47" s="160"/>
      <c r="B47" s="161"/>
      <c r="C47" s="162" t="s">
        <v>491</v>
      </c>
      <c r="D47" s="1382"/>
      <c r="E47" s="1386"/>
      <c r="F47" s="1386"/>
      <c r="G47" s="11">
        <f>IF(COUNTIF(G$12:G$41,"GYJ")+COUNTIF(G$12:G$41,"GYJ(Z)")+COUNTIF(SZAK!G$10:G$89,"GYJ")+COUNTIF(SZAK!G$10:G$89,"GYJ(Z)")=0,"0",COUNTIF(G$12:G$41,"GYJ")+COUNTIF(G$12:G$41,"GYJ(Z)")+COUNTIF(SZAK!G$10:G$89,"GYJ")+COUNTIF(SZAK!G$10:G$89,"GYJ(Z)"))</f>
        <v>2</v>
      </c>
      <c r="H47" s="1382" t="str">
        <f>IF(COUNTIF(I12:I35,"GYJ")=0,"",COUNTIF(I12:I35,"GYJ"))</f>
        <v/>
      </c>
      <c r="I47" s="1386"/>
      <c r="J47" s="1386"/>
      <c r="K47" s="11">
        <f>IF(COUNTIF(K$12:K$41,"GYJ")+COUNTIF(K$12:K$41,"GYJ(Z)")+COUNTIF(SZAK!K$10:K$89,"GYJ")+COUNTIF(SZAK!K$10:K$89,"GYJ(Z)")=0,"0",COUNTIF(K$12:K$41,"GYJ")+COUNTIF(K$12:K$41,"GYJ(Z)")+COUNTIF(SZAK!K$10:K$89,"GYJ")+COUNTIF(SZAK!K$10:K$89,"GYJ(Z)"))</f>
        <v>4</v>
      </c>
      <c r="L47" s="1382"/>
      <c r="M47" s="1386"/>
      <c r="N47" s="1386"/>
      <c r="O47" s="11">
        <f>IF(COUNTIF(O$12:O$41,"GYJ")+COUNTIF(O$12:O$41,"GYJ(Z)")+COUNTIF(SZAK!O$10:O$89,"GYJ")+COUNTIF(SZAK!O$10:O$89,"GYJ(Z)")=0,"0",COUNTIF(O$12:O$41,"GYJ")+COUNTIF(O$12:O$41,"GYJ(Z)")+COUNTIF(SZAK!O$10:O$89,"GYJ")+COUNTIF(SZAK!O$10:O$89,"GYJ(Z)"))</f>
        <v>3</v>
      </c>
      <c r="P47" s="1382"/>
      <c r="Q47" s="1386"/>
      <c r="R47" s="1386"/>
      <c r="S47" s="11">
        <f>IF(COUNTIF(S$12:S$41,"GYJ")+COUNTIF(S$12:S$41,"GYJ(Z)")+COUNTIF(SZAK!S$10:S$89,"GYJ")+COUNTIF(SZAK!S$10:S$89,"GYJ(Z)")=0,"0",COUNTIF(S$12:S$41,"GYJ")+COUNTIF(S$12:S$41,"GYJ(Z)")+COUNTIF(SZAK!S$10:S$89,"GYJ")+COUNTIF(SZAK!S$10:S$89,"GYJ(Z)"))</f>
        <v>4</v>
      </c>
      <c r="T47" s="1382" t="str">
        <f>IF(COUNTIF(U12:U35,"GYJ")=0,"",COUNTIF(U12:U35,"GYJ"))</f>
        <v/>
      </c>
      <c r="U47" s="1386"/>
      <c r="V47" s="1386"/>
      <c r="W47" s="11">
        <f>IF(COUNTIF(W$12:W$41,"GYJ")+COUNTIF(W$12:W$41,"GYJ(Z)")+COUNTIF(SZAK!W$10:W$89,"GYJ")+COUNTIF(SZAK!W$10:W$89,"GYJ(Z)")=0,"0",COUNTIF(W$12:W$41,"GYJ")+COUNTIF(W$12:W$41,"GYJ(Z)")+COUNTIF(SZAK!W$10:W$89,"GYJ")+COUNTIF(SZAK!W$10:W$89,"GYJ(Z)"))</f>
        <v>4</v>
      </c>
      <c r="X47" s="1382" t="str">
        <f>IF(COUNTIF(Y12:Y35,"GYJ")=0,"",COUNTIF(Y12:Y35,"GYJ"))</f>
        <v/>
      </c>
      <c r="Y47" s="1386"/>
      <c r="Z47" s="1386"/>
      <c r="AA47" s="11">
        <f>IF(COUNTIF(AA$12:AA$41,"GYJ")+COUNTIF(AA$12:AA$41,"GYJ(Z)")+COUNTIF(SZAK!AA$10:AA$89,"GYJ")+COUNTIF(SZAK!AA$10:AA$89,"GYJ(Z)")=0,"0",COUNTIF(AA$12:AA$41,"GYJ")+COUNTIF(AA$12:AA$41,"GYJ(Z)")+COUNTIF(SZAK!AA$10:AA$89,"GYJ")+COUNTIF(SZAK!AA$10:AA$89,"GYJ(Z)"))</f>
        <v>7</v>
      </c>
      <c r="AB47" s="1382" t="str">
        <f>IF(COUNTIF(AC12:AC35,"GYJ")=0,"",COUNTIF(AC12:AC35,"GYJ"))</f>
        <v/>
      </c>
      <c r="AC47" s="1386"/>
      <c r="AD47" s="1386"/>
      <c r="AE47" s="11">
        <f>IF(COUNTIF(AE$12:AE$41,"GYJ")+COUNTIF(AE$12:AE$41,"GYJ(Z)")+COUNTIF(SZAK!AE$10:AE$89,"GYJ")+COUNTIF(SZAK!AE$10:AE$89,"GYJ(Z)")=0,"0",COUNTIF(AE$12:AE$41,"GYJ")+COUNTIF(AE$12:AE$41,"GYJ(Z)")+COUNTIF(SZAK!AE$10:AE$89,"GYJ")+COUNTIF(SZAK!AE$10:AE$89,"GYJ(Z)"))</f>
        <v>5</v>
      </c>
      <c r="AF47" s="163"/>
      <c r="AG47" s="164"/>
      <c r="AH47" s="62"/>
      <c r="AI47" s="11">
        <f>IF(COUNTIF(AI$12:AI$41,"GYJ")+COUNTIF(AI$12:AI$41,"GYJ(Z)")+COUNTIF(SZAK!AI$10:AI$89,"GYJ")+COUNTIF(SZAK!AI$10:AI$89,"GYJ(Z)")=0,"0",COUNTIF(AI$12:AI$41,"GYJ")+COUNTIF(AI$12:AI$41,"GYJ(Z)")+COUNTIF(SZAK!AI$10:AI$89,"GYJ")+COUNTIF(SZAK!AI$10:AI$89,"GYJ(Z)"))</f>
        <v>8</v>
      </c>
      <c r="AJ47" s="1382"/>
      <c r="AK47" s="1386"/>
      <c r="AL47" s="1386"/>
      <c r="AM47" s="169">
        <f t="shared" si="20"/>
        <v>37</v>
      </c>
    </row>
    <row r="48" spans="1:45" ht="15.75" customHeight="1" x14ac:dyDescent="0.25">
      <c r="A48" s="160"/>
      <c r="B48" s="161"/>
      <c r="C48" s="165" t="s">
        <v>492</v>
      </c>
      <c r="D48" s="1382"/>
      <c r="E48" s="1386"/>
      <c r="F48" s="1386"/>
      <c r="G48" s="11">
        <f>IF(COUNTIF(G$12:G$41,"K")+COUNTIF(G$12:G$41,"K(Z)")+COUNTIF(SZAK!G$10:G$89,"K")+COUNTIF(SZAK!G$10:G$89,"K(Z)")=0,"0",COUNTIF(G$12:G$41,"K")+COUNTIF(G$12:G$41,"K(Z)")+COUNTIF(SZAK!G$10:G$89,"K")+COUNTIF(SZAK!G$10:G$89,"K(Z)"))</f>
        <v>3</v>
      </c>
      <c r="H48" s="1382" t="str">
        <f>IF(COUNTIF(I12:I35,"K")=0,"",COUNTIF(I12:I35,"K"))</f>
        <v/>
      </c>
      <c r="I48" s="1386"/>
      <c r="J48" s="1386"/>
      <c r="K48" s="11">
        <f>IF(COUNTIF(K$12:K$41,"K")+COUNTIF(K$12:K$41,"K(Z)")+COUNTIF(SZAK!K$10:K$89,"K")+COUNTIF(SZAK!K$10:K$89,"K(Z)")=0,"0",COUNTIF(K$12:K$41,"K")+COUNTIF(K$12:K$41,"K(Z)")+COUNTIF(SZAK!K$10:K$89,"K")+COUNTIF(SZAK!K$10:K$89,"K(Z)"))</f>
        <v>4</v>
      </c>
      <c r="L48" s="1382"/>
      <c r="M48" s="1386"/>
      <c r="N48" s="1386"/>
      <c r="O48" s="11">
        <f>IF(COUNTIF(O$12:O$41,"K")+COUNTIF(O$12:O$41,"K(Z)")+COUNTIF(SZAK!O$10:O$89,"K")+COUNTIF(SZAK!O$10:O$89,"K(Z)")=0,"0",COUNTIF(O$12:O$41,"K")+COUNTIF(O$12:O$41,"K(Z)")+COUNTIF(SZAK!O$10:O$89,"K")+COUNTIF(SZAK!O$10:O$89,"K(Z)"))</f>
        <v>6</v>
      </c>
      <c r="P48" s="1382"/>
      <c r="Q48" s="1386"/>
      <c r="R48" s="1386"/>
      <c r="S48" s="11">
        <f>IF(COUNTIF(S$12:S$41,"K")+COUNTIF(S$12:S$41,"K(Z)")+COUNTIF(SZAK!S$10:S$89,"K")+COUNTIF(SZAK!S$10:S$89,"K(Z)")=0,"0",COUNTIF(S$12:S$41,"K")+COUNTIF(S$12:S$41,"K(Z)")+COUNTIF(SZAK!S$10:S$89,"K")+COUNTIF(SZAK!S$10:S$89,"K(Z)"))</f>
        <v>5</v>
      </c>
      <c r="T48" s="1382" t="str">
        <f>IF(COUNTIF(U12:U35,"K")=0,"",COUNTIF(U12:U35,"K"))</f>
        <v/>
      </c>
      <c r="U48" s="1386"/>
      <c r="V48" s="1386"/>
      <c r="W48" s="11">
        <f>IF(COUNTIF(W$12:W$41,"K")+COUNTIF(W$12:W$41,"K(Z)")+COUNTIF(SZAK!W$10:W$89,"K")+COUNTIF(SZAK!W$10:W$89,"K(Z)")=0,"0",COUNTIF(W$12:W$41,"K")+COUNTIF(W$12:W$41,"K(Z)")+COUNTIF(SZAK!W$10:W$89,"K")+COUNTIF(SZAK!W$10:W$89,"K(Z)"))</f>
        <v>6</v>
      </c>
      <c r="X48" s="1382" t="str">
        <f>IF(COUNTIF(Y12:Y35,"K")=0,"",COUNTIF(Y12:Y35,"K"))</f>
        <v/>
      </c>
      <c r="Y48" s="1386"/>
      <c r="Z48" s="1386"/>
      <c r="AA48" s="11">
        <f>IF(COUNTIF(AA$12:AA$41,"K")+COUNTIF(AA$12:AA$41,"K(Z)")+COUNTIF(SZAK!AA$10:AA$89,"K")+COUNTIF(SZAK!AA$10:AA$89,"K(Z)")=0,"0",COUNTIF(AA$12:AA$41,"K")+COUNTIF(AA$12:AA$41,"K(Z)")+COUNTIF(SZAK!AA$10:AA$89,"K")+COUNTIF(SZAK!AA$10:AA$89,"K(Z)"))</f>
        <v>4</v>
      </c>
      <c r="AB48" s="1382" t="str">
        <f>IF(COUNTIF(AC12:AC35,"K")=0,"",COUNTIF(AC12:AC35,"K"))</f>
        <v/>
      </c>
      <c r="AC48" s="1386"/>
      <c r="AD48" s="1386"/>
      <c r="AE48" s="11">
        <f>IF(COUNTIF(AE$12:AE$41,"K")+COUNTIF(AE$12:AE$41,"K(Z)")+COUNTIF(SZAK!AE$10:AE$89,"K")+COUNTIF(SZAK!AE$10:AE$89,"K(Z)")=0,"0",COUNTIF(AE$12:AE$41,"K")+COUNTIF(AE$12:AE$41,"K(Z)")+COUNTIF(SZAK!AE$10:AE$89,"K")+COUNTIF(SZAK!AE$10:AE$89,"K(Z)"))</f>
        <v>3</v>
      </c>
      <c r="AF48" s="163"/>
      <c r="AG48" s="164"/>
      <c r="AH48" s="62"/>
      <c r="AI48" s="11">
        <f>IF(COUNTIF(AI$12:AI$41,"K")+COUNTIF(AI$12:AI$41,"K(Z)")+COUNTIF(SZAK!AI$10:AI$89,"K")+COUNTIF(SZAK!AI$10:AI$89,"K(Z)")=0,"0",COUNTIF(AI$12:AI$41,"K")+COUNTIF(AI$12:AI$41,"K(Z)")+COUNTIF(SZAK!AI$10:AI$89,"K")+COUNTIF(SZAK!AI$10:AI$89,"K(Z)"))</f>
        <v>2</v>
      </c>
      <c r="AJ48" s="1382"/>
      <c r="AK48" s="1386"/>
      <c r="AL48" s="1386"/>
      <c r="AM48" s="169">
        <f t="shared" si="20"/>
        <v>33</v>
      </c>
      <c r="AO48" s="1110"/>
    </row>
    <row r="49" spans="1:39" ht="15.75" customHeight="1" x14ac:dyDescent="0.25">
      <c r="A49" s="160"/>
      <c r="B49" s="161"/>
      <c r="C49" s="162" t="s">
        <v>17</v>
      </c>
      <c r="D49" s="1382"/>
      <c r="E49" s="1386"/>
      <c r="F49" s="1386"/>
      <c r="G49" s="11" t="str">
        <f>IF(COUNTIF(G$12:G$41,"AV")+COUNTIF(SZAK!G$10:G$89,"AV")=0,"0",COUNTIF(G$12:G$41,"AV")+COUNTIF(SZAK!G$10:G$89,"AV"))</f>
        <v>0</v>
      </c>
      <c r="H49" s="1382" t="str">
        <f>IF(COUNTIF(I12:I35,"AV")=0,"",COUNTIF(I12:I35,"AV"))</f>
        <v/>
      </c>
      <c r="I49" s="1386"/>
      <c r="J49" s="1386"/>
      <c r="K49" s="11" t="str">
        <f>IF(COUNTIF(K$12:K$41,"AV")+COUNTIF(SZAK!K$10:K$89,"AV")=0,"0",COUNTIF(K$12:K$41,"AV")+COUNTIF(SZAK!K$10:K$89,"AV"))</f>
        <v>0</v>
      </c>
      <c r="L49" s="1382"/>
      <c r="M49" s="1386"/>
      <c r="N49" s="1386"/>
      <c r="O49" s="11" t="str">
        <f>IF(COUNTIF(O$12:O$41,"AV")+COUNTIF(SZAK!O$10:O$89,"AV")=0,"0",COUNTIF(O$12:O$41,"AV")+COUNTIF(SZAK!O$10:O$89,"AV"))</f>
        <v>0</v>
      </c>
      <c r="P49" s="1382"/>
      <c r="Q49" s="1386"/>
      <c r="R49" s="1386"/>
      <c r="S49" s="11" t="str">
        <f>IF(COUNTIF(S$12:S$41,"AV")+COUNTIF(SZAK!S$10:S$89,"AV")=0,"0",COUNTIF(S$12:S$41,"AV")+COUNTIF(SZAK!S$10:S$89,"AV"))</f>
        <v>0</v>
      </c>
      <c r="T49" s="1382" t="str">
        <f>IF(COUNTIF(U12:U35,"AV")=0,"",COUNTIF(U12:U35,"AV"))</f>
        <v/>
      </c>
      <c r="U49" s="1386"/>
      <c r="V49" s="1386"/>
      <c r="W49" s="11" t="str">
        <f>IF(COUNTIF(W$12:W$41,"AV")+COUNTIF(SZAK!W$10:W$89,"AV")=0,"0",COUNTIF(W$12:W$41,"AV")+COUNTIF(SZAK!W$10:W$89,"AV"))</f>
        <v>0</v>
      </c>
      <c r="X49" s="1382" t="str">
        <f>IF(COUNTIF(Y12:Y35,"AV")=0,"",COUNTIF(Y12:Y35,"AV"))</f>
        <v/>
      </c>
      <c r="Y49" s="1386"/>
      <c r="Z49" s="1386"/>
      <c r="AA49" s="11" t="str">
        <f>IF(COUNTIF(AA$12:AA$41,"AV")+COUNTIF(SZAK!AA$10:AA$89,"AV")=0,"0",COUNTIF(AA$12:AA$41,"AV")+COUNTIF(SZAK!AA$10:AA$89,"AV"))</f>
        <v>0</v>
      </c>
      <c r="AB49" s="1382" t="str">
        <f>IF(COUNTIF(AC12:AC35,"AV")=0,"",COUNTIF(AC12:AC35,"AV"))</f>
        <v/>
      </c>
      <c r="AC49" s="1386"/>
      <c r="AD49" s="1386"/>
      <c r="AE49" s="11" t="str">
        <f>IF(COUNTIF(AE$12:AE$41,"AV")+COUNTIF(SZAK!AE$10:AE$89,"AV")=0,"0",COUNTIF(AE$12:AE$41,"AV")+COUNTIF(SZAK!AE$10:AE$89,"AV"))</f>
        <v>0</v>
      </c>
      <c r="AF49" s="163"/>
      <c r="AG49" s="164"/>
      <c r="AH49" s="62"/>
      <c r="AI49" s="11" t="str">
        <f>IF(COUNTIF(AI$12:AI$41,"AV")+COUNTIF(SZAK!AI$10:AI$89,"AV")=0,"0",COUNTIF(AI$12:AI$41,"AV")+COUNTIF(SZAK!AI$10:AI$89,"AV"))</f>
        <v>0</v>
      </c>
      <c r="AJ49" s="1382"/>
      <c r="AK49" s="1386"/>
      <c r="AL49" s="1386"/>
      <c r="AM49" s="169" t="str">
        <f t="shared" si="20"/>
        <v>0</v>
      </c>
    </row>
    <row r="50" spans="1:39" ht="15.75" customHeight="1" x14ac:dyDescent="0.25">
      <c r="A50" s="160"/>
      <c r="B50" s="161"/>
      <c r="C50" s="162" t="s">
        <v>93</v>
      </c>
      <c r="D50" s="1382"/>
      <c r="E50" s="1386"/>
      <c r="F50" s="1386"/>
      <c r="G50" s="11" t="str">
        <f>IF(COUNTIF(G$12:G$41,"KV")+COUNTIF(SZAK!G$10:G$89,"KV")=0,"0",COUNTIF(G$12:G$41,"KV")+COUNTIF(SZAK!G$10:G$89,"KV"))</f>
        <v>0</v>
      </c>
      <c r="H50" s="1382" t="str">
        <f>IF(COUNTIF(I12:I35,"KV")=0,"",COUNTIF(I12:I35,"KV"))</f>
        <v/>
      </c>
      <c r="I50" s="1386"/>
      <c r="J50" s="1386"/>
      <c r="K50" s="11" t="str">
        <f>IF(COUNTIF(K$12:K$41,"KV")+COUNTIF(SZAK!K$10:K$89,"KV")=0,"0",COUNTIF(K$12:K$41,"KV")+COUNTIF(SZAK!K$10:K$89,"KV"))</f>
        <v>0</v>
      </c>
      <c r="L50" s="1382"/>
      <c r="M50" s="1386"/>
      <c r="N50" s="1386"/>
      <c r="O50" s="11" t="str">
        <f>IF(COUNTIF(O$12:O$41,"KV")+COUNTIF(SZAK!O$10:O$89,"KV")=0,"0",COUNTIF(O$12:O$41,"KV")+COUNTIF(SZAK!O$10:O$89,"KV"))</f>
        <v>0</v>
      </c>
      <c r="P50" s="1382"/>
      <c r="Q50" s="1386"/>
      <c r="R50" s="1386"/>
      <c r="S50" s="11" t="str">
        <f>IF(COUNTIF(S$12:S$41,"KV")+COUNTIF(SZAK!S$10:S$89,"KV")=0,"0",COUNTIF(S$12:S$41,"KV")+COUNTIF(SZAK!S$10:S$89,"KV"))</f>
        <v>0</v>
      </c>
      <c r="T50" s="1382" t="str">
        <f>IF(COUNTIF(U12:U35,"KV")=0,"",COUNTIF(U12:U35,"KV"))</f>
        <v/>
      </c>
      <c r="U50" s="1386"/>
      <c r="V50" s="1386"/>
      <c r="W50" s="11" t="str">
        <f>IF(COUNTIF(W$12:W$41,"KV")+COUNTIF(SZAK!W$10:W$89,"KV")=0,"0",COUNTIF(W$12:W$41,"KV")+COUNTIF(SZAK!W$10:W$89,"KV"))</f>
        <v>0</v>
      </c>
      <c r="X50" s="1382" t="str">
        <f>IF(COUNTIF(Y12:Y35,"KV")=0,"",COUNTIF(Y12:Y35,"KV"))</f>
        <v/>
      </c>
      <c r="Y50" s="1386"/>
      <c r="Z50" s="1386"/>
      <c r="AA50" s="11" t="str">
        <f>IF(COUNTIF(AA$12:AA$41,"KV")+COUNTIF(SZAK!AA$10:AA$89,"KV")=0,"0",COUNTIF(AA$12:AA$41,"KV")+COUNTIF(SZAK!AA$10:AA$89,"KV"))</f>
        <v>0</v>
      </c>
      <c r="AB50" s="1382" t="str">
        <f>IF(COUNTIF(AC12:AC35,"KV")=0,"",COUNTIF(AC12:AC35,"KV"))</f>
        <v/>
      </c>
      <c r="AC50" s="1386"/>
      <c r="AD50" s="1386"/>
      <c r="AE50" s="11" t="str">
        <f>IF(COUNTIF(AE$12:AE$41,"KV")+COUNTIF(SZAK!AE$10:AE$89,"KV")=0,"0",COUNTIF(AE$12:AE$41,"KV")+COUNTIF(SZAK!AE$10:AE$89,"KV"))</f>
        <v>0</v>
      </c>
      <c r="AF50" s="163"/>
      <c r="AG50" s="164"/>
      <c r="AH50" s="62"/>
      <c r="AI50" s="11" t="str">
        <f>IF(COUNTIF(AI$12:AI$41,"KV")+COUNTIF(SZAK!AI$10:AI$89,"KV")=0,"0",COUNTIF(AI$12:AI$41,"KV")+COUNTIF(SZAK!AI$10:AI$89,"KV"))</f>
        <v>0</v>
      </c>
      <c r="AJ50" s="1382"/>
      <c r="AK50" s="1386"/>
      <c r="AL50" s="1386"/>
      <c r="AM50" s="169" t="str">
        <f t="shared" si="20"/>
        <v>0</v>
      </c>
    </row>
    <row r="51" spans="1:39" ht="15.75" customHeight="1" x14ac:dyDescent="0.25">
      <c r="A51" s="160"/>
      <c r="B51" s="161"/>
      <c r="C51" s="162" t="s">
        <v>94</v>
      </c>
      <c r="D51" s="1382"/>
      <c r="E51" s="1386"/>
      <c r="F51" s="1386"/>
      <c r="G51" s="11" t="str">
        <f>IF(COUNTIF(G$12:G$41,"SZG")+COUNTIF(SZAK!G$10:G$89,"SZG")=0,"0",COUNTIF(G$12:G$41,"SZG")+COUNTIF(SZAK!G$10:G$89,"SZG"))</f>
        <v>0</v>
      </c>
      <c r="H51" s="1382" t="str">
        <f>IF(COUNTIF(I12:I35,"SZG")=0,"",COUNTIF(I12:I35,"SZG"))</f>
        <v/>
      </c>
      <c r="I51" s="1386"/>
      <c r="J51" s="1386"/>
      <c r="K51" s="11" t="str">
        <f>IF(COUNTIF(K$12:K$41,"SZG")+COUNTIF(SZAK!K$10:K$89,"SZG")=0,"0",COUNTIF(K$12:K$41,"SZG")+COUNTIF(SZAK!K$10:K$89,"SZG"))</f>
        <v>0</v>
      </c>
      <c r="L51" s="1382"/>
      <c r="M51" s="1386"/>
      <c r="N51" s="1386"/>
      <c r="O51" s="11" t="str">
        <f>IF(COUNTIF(O$12:O$41,"SZG")+COUNTIF(SZAK!O$10:O$89,"SZG")=0,"0",COUNTIF(O$12:O$41,"SZG")+COUNTIF(SZAK!O$10:O$89,"SZG"))</f>
        <v>0</v>
      </c>
      <c r="P51" s="1382"/>
      <c r="Q51" s="1386"/>
      <c r="R51" s="1386"/>
      <c r="S51" s="11">
        <f>IF(COUNTIF(S$12:S$41,"SZG")+COUNTIF(SZAK!S$10:S$89,"SZG")=0,"0",COUNTIF(S$12:S$41,"SZG")+COUNTIF(SZAK!S$10:S$89,"SZG"))</f>
        <v>2</v>
      </c>
      <c r="T51" s="1382" t="str">
        <f>IF(COUNTIF(U12:U35,"SZG")=0,"",COUNTIF(U12:U35,"SZG"))</f>
        <v/>
      </c>
      <c r="U51" s="1386"/>
      <c r="V51" s="1386"/>
      <c r="W51" s="11" t="str">
        <f>IF(COUNTIF(W$12:W$41,"SZG")+COUNTIF(SZAK!W$10:W$89,"SZG")=0,"0",COUNTIF(W$12:W$41,"SZG")+COUNTIF(SZAK!W$10:W$89,"SZG"))</f>
        <v>0</v>
      </c>
      <c r="X51" s="1382" t="str">
        <f>IF(COUNTIF(Y12:Y35,"SZG")=0,"",COUNTIF(Y12:Y35,"SZG"))</f>
        <v/>
      </c>
      <c r="Y51" s="1386"/>
      <c r="Z51" s="1386"/>
      <c r="AA51" s="11">
        <f>IF(COUNTIF(AA$12:AA$41,"SZG")+COUNTIF(SZAK!AA$10:AA$89,"SZG")=0,"0",COUNTIF(AA$12:AA$41,"SZG")+COUNTIF(SZAK!AA$10:AA$89,"SZG"))</f>
        <v>1</v>
      </c>
      <c r="AB51" s="1382" t="str">
        <f>IF(COUNTIF(AC12:AC35,"SZG")=0,"",COUNTIF(AC12:AC35,"SZG"))</f>
        <v/>
      </c>
      <c r="AC51" s="1386"/>
      <c r="AD51" s="1386"/>
      <c r="AE51" s="11" t="str">
        <f>IF(COUNTIF(AE$12:AE$41,"SZG")+COUNTIF(SZAK!AE$10:AE$89,"SZG")=0,"0",COUNTIF(AE$12:AE$41,"SZG")+COUNTIF(SZAK!AE$10:AE$89,"SZG"))</f>
        <v>0</v>
      </c>
      <c r="AF51" s="166"/>
      <c r="AG51" s="167"/>
      <c r="AH51" s="147"/>
      <c r="AI51" s="11" t="str">
        <f>IF(COUNTIF(AI$12:AI$41,"SZG")+COUNTIF(SZAK!AI$10:AI$89,"SZG")=0,"0",COUNTIF(AI$12:AI$41,"SZG")+COUNTIF(SZAK!AI$10:AI$89,"SZG"))</f>
        <v>0</v>
      </c>
      <c r="AJ51" s="1382"/>
      <c r="AK51" s="1386"/>
      <c r="AL51" s="1386"/>
      <c r="AM51" s="169">
        <f t="shared" si="20"/>
        <v>3</v>
      </c>
    </row>
    <row r="52" spans="1:39" ht="15.75" customHeight="1" x14ac:dyDescent="0.25">
      <c r="A52" s="160"/>
      <c r="B52" s="161"/>
      <c r="C52" s="162" t="s">
        <v>498</v>
      </c>
      <c r="D52" s="1382"/>
      <c r="E52" s="1386"/>
      <c r="F52" s="1386"/>
      <c r="G52" s="11" t="str">
        <f>IF(COUNTIF(G$12:G$41,"ZV")+COUNTIF(SZAK!G$10:G$89,"ZV")=0,"0",COUNTIF(G$12:G$41,"ZV")+COUNTIF(SZAK!G$10:G$89,"ZV"))</f>
        <v>0</v>
      </c>
      <c r="H52" s="1382" t="str">
        <f>IF(COUNTIF(I12:I35,"ZV")=0,"",COUNTIF(I12:I35,"ZV"))</f>
        <v/>
      </c>
      <c r="I52" s="1386"/>
      <c r="J52" s="1386"/>
      <c r="K52" s="11" t="str">
        <f>IF(COUNTIF(K$12:K$41,"ZV")+COUNTIF(SZAK!K$10:K$89,"ZV")=0,"0",COUNTIF(K$12:K$41,"ZV")+COUNTIF(SZAK!K$10:K$89,"ZV"))</f>
        <v>0</v>
      </c>
      <c r="L52" s="1382"/>
      <c r="M52" s="1386"/>
      <c r="N52" s="1386"/>
      <c r="O52" s="11" t="str">
        <f>IF(COUNTIF(O$12:O$41,"ZV")+COUNTIF(SZAK!O$10:O$89,"ZV")=0,"0",COUNTIF(O$12:O$41,"ZV")+COUNTIF(SZAK!O$10:O$89,"ZV"))</f>
        <v>0</v>
      </c>
      <c r="P52" s="1382"/>
      <c r="Q52" s="1386"/>
      <c r="R52" s="1386"/>
      <c r="S52" s="11" t="str">
        <f>IF(COUNTIF(S$12:S$41,"ZV")+COUNTIF(SZAK!S$10:S$89,"ZV")=0,"0",COUNTIF(S$12:S$41,"ZV")+COUNTIF(SZAK!S$10:S$89,"ZV"))</f>
        <v>0</v>
      </c>
      <c r="T52" s="1382" t="str">
        <f>IF(COUNTIF(U12:U35,"ZV")=0,"",COUNTIF(U12:U35,"ZV"))</f>
        <v/>
      </c>
      <c r="U52" s="1386"/>
      <c r="V52" s="1386"/>
      <c r="W52" s="11" t="str">
        <f>IF(COUNTIF(W$12:W$41,"ZV")+COUNTIF(SZAK!W$10:W$89,"ZV")=0,"0",COUNTIF(W$12:W$41,"ZV")+COUNTIF(SZAK!W$10:W$89,"ZV"))</f>
        <v>0</v>
      </c>
      <c r="X52" s="1382" t="str">
        <f>IF(COUNTIF(Y12:Y35,"ZV")=0,"",COUNTIF(Y12:Y35,"ZV"))</f>
        <v/>
      </c>
      <c r="Y52" s="1386"/>
      <c r="Z52" s="1386"/>
      <c r="AA52" s="11" t="str">
        <f>IF(COUNTIF(AA$12:AA$41,"ZV")+COUNTIF(SZAK!AA$10:AA$89,"ZV")=0,"0",COUNTIF(AA$12:AA$41,"ZV")+COUNTIF(SZAK!AA$10:AA$89,"ZV"))</f>
        <v>0</v>
      </c>
      <c r="AB52" s="1382" t="str">
        <f>IF(COUNTIF(AC12:AC35,"ZV")=0,"",COUNTIF(AC12:AC35,"ZV"))</f>
        <v/>
      </c>
      <c r="AC52" s="1386"/>
      <c r="AD52" s="1386"/>
      <c r="AE52" s="11" t="str">
        <f>IF(COUNTIF(AE$12:AE$41,"ZV")+COUNTIF(SZAK!AE$10:AE$89,"ZV")=0,"0",COUNTIF(AE$12:AE$41,"ZV")+COUNTIF(SZAK!AE$10:AE$89,"ZV"))</f>
        <v>0</v>
      </c>
      <c r="AF52" s="166"/>
      <c r="AG52" s="167"/>
      <c r="AH52" s="147"/>
      <c r="AI52" s="11">
        <f>IF(COUNTIF(AI$12:AI$41,"ZV")+COUNTIF(SZAK!AI$10:AI$89,"ZV")=0,"0",COUNTIF(AI$12:AI$41,"ZV")+COUNTIF(SZAK!AI$10:AI$89,"ZV"))</f>
        <v>3</v>
      </c>
      <c r="AJ52" s="1382"/>
      <c r="AK52" s="1386"/>
      <c r="AL52" s="1386"/>
      <c r="AM52" s="169">
        <f t="shared" si="20"/>
        <v>3</v>
      </c>
    </row>
    <row r="53" spans="1:39" ht="15.75" customHeight="1" thickBot="1" x14ac:dyDescent="0.25">
      <c r="A53" s="176"/>
      <c r="B53" s="177"/>
      <c r="C53" s="178" t="s">
        <v>22</v>
      </c>
      <c r="D53" s="1387"/>
      <c r="E53" s="1388"/>
      <c r="F53" s="1388"/>
      <c r="G53" s="172">
        <f>IF(SUM(G44:G52)=0,"0",SUM(G44:G52))</f>
        <v>8</v>
      </c>
      <c r="H53" s="1387" t="str">
        <f>IF(SUM(I44:I52)=0,"",SUM(I44:I52))</f>
        <v/>
      </c>
      <c r="I53" s="1388"/>
      <c r="J53" s="1388"/>
      <c r="K53" s="172">
        <f>IF(SUM(K44:K52)=0,"0",SUM(K44:K52))</f>
        <v>12</v>
      </c>
      <c r="L53" s="1387"/>
      <c r="M53" s="1388"/>
      <c r="N53" s="1388"/>
      <c r="O53" s="172">
        <f>IF(SUM(O44:O52)=0,"0",SUM(O44:O52))</f>
        <v>10</v>
      </c>
      <c r="P53" s="1387"/>
      <c r="Q53" s="1388"/>
      <c r="R53" s="1388"/>
      <c r="S53" s="172">
        <f>IF(SUM(S44:S52)=0,"0",SUM(S44:S52))</f>
        <v>14</v>
      </c>
      <c r="T53" s="1387" t="str">
        <f>IF(SUM(U44:U52)=0,"",SUM(U44:U52))</f>
        <v/>
      </c>
      <c r="U53" s="1388"/>
      <c r="V53" s="1388"/>
      <c r="W53" s="172">
        <f>IF(SUM(W44:W52)=0,"0",SUM(W44:W52))</f>
        <v>11</v>
      </c>
      <c r="X53" s="1387" t="str">
        <f>IF(SUM(Y44:Y52)=0,"",SUM(Y44:Y52))</f>
        <v/>
      </c>
      <c r="Y53" s="1388"/>
      <c r="Z53" s="1388"/>
      <c r="AA53" s="172">
        <f>IF(SUM(AA44:AA52)=0,"0",SUM(AA44:AA52))</f>
        <v>12</v>
      </c>
      <c r="AB53" s="1387" t="str">
        <f>IF(SUM(AC44:AC52)=0,"",SUM(AC44:AC52))</f>
        <v/>
      </c>
      <c r="AC53" s="1388"/>
      <c r="AD53" s="1388"/>
      <c r="AE53" s="172">
        <f>IF(SUM(AE44:AE52)=0,"0",SUM(AE44:AE52))</f>
        <v>9</v>
      </c>
      <c r="AF53" s="173"/>
      <c r="AG53" s="174"/>
      <c r="AH53" s="175"/>
      <c r="AI53" s="172">
        <f>IF(SUM(AI44:AI52)=0,"0",SUM(AI44:AI52))</f>
        <v>14</v>
      </c>
      <c r="AJ53" s="1387"/>
      <c r="AK53" s="1388"/>
      <c r="AL53" s="1388"/>
      <c r="AM53" s="171">
        <f t="shared" ref="AM53" si="21">IF(SUM(G53:AL53)=0,"",SUM(G53:AL53))</f>
        <v>90</v>
      </c>
    </row>
    <row r="54" spans="1:39" ht="15.75" customHeight="1" thickTop="1" x14ac:dyDescent="0.25">
      <c r="A54" s="25"/>
      <c r="B54" s="26"/>
      <c r="C54" s="26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</row>
    <row r="55" spans="1:39" ht="15.75" customHeight="1" x14ac:dyDescent="0.3">
      <c r="B55" s="3"/>
      <c r="C55" s="3"/>
      <c r="D55" s="471">
        <f>D41+E41</f>
        <v>536</v>
      </c>
      <c r="H55" s="471">
        <f>SUM(H41)+I41</f>
        <v>392</v>
      </c>
      <c r="L55" s="471">
        <f>L41+M41</f>
        <v>406</v>
      </c>
      <c r="Q55" s="471">
        <f>P41+Q41</f>
        <v>420</v>
      </c>
      <c r="U55" s="471">
        <f>T41+U41</f>
        <v>420</v>
      </c>
      <c r="Y55" s="1">
        <f>X41+Y41</f>
        <v>420</v>
      </c>
      <c r="AC55" s="1">
        <f>AB41+AC41</f>
        <v>420</v>
      </c>
      <c r="AF55" s="478">
        <f>AF41+AG41</f>
        <v>298</v>
      </c>
    </row>
    <row r="56" spans="1:39" ht="15.75" customHeight="1" x14ac:dyDescent="0.3">
      <c r="B56" s="3"/>
      <c r="C56" s="3"/>
      <c r="D56" s="471">
        <f>SUM(SZAK!D11:E76)</f>
        <v>300</v>
      </c>
    </row>
    <row r="57" spans="1:39" ht="15.75" customHeight="1" x14ac:dyDescent="0.3">
      <c r="B57" s="3"/>
      <c r="C57" s="3"/>
    </row>
    <row r="58" spans="1:39" ht="15.75" customHeight="1" x14ac:dyDescent="0.3">
      <c r="B58" s="3"/>
      <c r="C58" s="3"/>
    </row>
    <row r="59" spans="1:39" ht="15.75" customHeight="1" x14ac:dyDescent="0.3">
      <c r="B59" s="3"/>
      <c r="C59" s="3"/>
    </row>
    <row r="60" spans="1:39" ht="15.75" customHeight="1" x14ac:dyDescent="0.3">
      <c r="B60" s="3"/>
      <c r="C60" s="3"/>
    </row>
    <row r="61" spans="1:39" ht="15.75" customHeight="1" x14ac:dyDescent="0.3">
      <c r="B61" s="3"/>
      <c r="C61" s="3"/>
    </row>
    <row r="62" spans="1:39" ht="15.75" customHeight="1" x14ac:dyDescent="0.3">
      <c r="B62" s="3"/>
      <c r="C62" s="3"/>
    </row>
    <row r="63" spans="1:39" ht="15.75" customHeight="1" x14ac:dyDescent="0.3">
      <c r="B63" s="3"/>
      <c r="C63" s="3"/>
    </row>
    <row r="64" spans="1:39" ht="15.75" customHeight="1" x14ac:dyDescent="0.3">
      <c r="B64" s="3"/>
      <c r="C64" s="3"/>
    </row>
    <row r="65" spans="2:3" ht="15.75" customHeight="1" x14ac:dyDescent="0.3">
      <c r="B65" s="3"/>
      <c r="C65" s="3"/>
    </row>
    <row r="66" spans="2:3" ht="15.75" customHeight="1" x14ac:dyDescent="0.3">
      <c r="B66" s="3"/>
      <c r="C66" s="3"/>
    </row>
    <row r="67" spans="2:3" ht="15.75" customHeight="1" x14ac:dyDescent="0.3">
      <c r="B67" s="3"/>
      <c r="C67" s="3"/>
    </row>
    <row r="68" spans="2:3" ht="15.75" customHeight="1" x14ac:dyDescent="0.3">
      <c r="B68" s="3"/>
      <c r="C68" s="3"/>
    </row>
    <row r="69" spans="2:3" ht="15.75" customHeight="1" x14ac:dyDescent="0.3">
      <c r="B69" s="3"/>
      <c r="C69" s="3"/>
    </row>
    <row r="70" spans="2:3" ht="15.75" customHeight="1" x14ac:dyDescent="0.3">
      <c r="B70" s="3"/>
      <c r="C70" s="3"/>
    </row>
    <row r="71" spans="2:3" ht="15.75" customHeight="1" x14ac:dyDescent="0.3">
      <c r="B71" s="3"/>
      <c r="C71" s="3"/>
    </row>
    <row r="72" spans="2:3" ht="15.75" customHeight="1" x14ac:dyDescent="0.3">
      <c r="B72" s="3"/>
      <c r="C72" s="3"/>
    </row>
    <row r="73" spans="2:3" ht="15.75" customHeight="1" x14ac:dyDescent="0.3">
      <c r="B73" s="3"/>
      <c r="C73" s="3"/>
    </row>
    <row r="74" spans="2:3" ht="15.75" customHeight="1" x14ac:dyDescent="0.3">
      <c r="B74" s="3"/>
      <c r="C74" s="3"/>
    </row>
    <row r="75" spans="2:3" ht="15.75" customHeight="1" x14ac:dyDescent="0.3">
      <c r="B75" s="3"/>
      <c r="C75" s="3"/>
    </row>
    <row r="76" spans="2:3" ht="15.75" customHeight="1" x14ac:dyDescent="0.3">
      <c r="B76" s="3"/>
      <c r="C76" s="3"/>
    </row>
    <row r="77" spans="2:3" ht="15.75" customHeight="1" x14ac:dyDescent="0.3">
      <c r="B77" s="3"/>
      <c r="C77" s="3"/>
    </row>
    <row r="78" spans="2:3" ht="15.75" customHeight="1" x14ac:dyDescent="0.3">
      <c r="B78" s="3"/>
      <c r="C78" s="3"/>
    </row>
    <row r="79" spans="2:3" ht="15.75" customHeight="1" x14ac:dyDescent="0.3">
      <c r="B79" s="3"/>
      <c r="C79" s="3"/>
    </row>
    <row r="80" spans="2:3" ht="15.75" customHeight="1" x14ac:dyDescent="0.3">
      <c r="B80" s="3"/>
      <c r="C80" s="3"/>
    </row>
    <row r="81" spans="2:3" ht="15.75" customHeight="1" x14ac:dyDescent="0.3">
      <c r="B81" s="3"/>
      <c r="C81" s="3"/>
    </row>
    <row r="82" spans="2:3" ht="15.75" customHeight="1" x14ac:dyDescent="0.3">
      <c r="B82" s="3"/>
      <c r="C82" s="3"/>
    </row>
    <row r="83" spans="2:3" ht="15.75" customHeight="1" x14ac:dyDescent="0.3">
      <c r="B83" s="3"/>
      <c r="C83" s="3"/>
    </row>
    <row r="84" spans="2:3" ht="15.75" customHeight="1" x14ac:dyDescent="0.3">
      <c r="B84" s="3"/>
      <c r="C84" s="3"/>
    </row>
    <row r="85" spans="2:3" ht="15.75" customHeight="1" x14ac:dyDescent="0.3">
      <c r="B85" s="3"/>
      <c r="C85" s="3"/>
    </row>
    <row r="86" spans="2:3" ht="15.75" customHeight="1" x14ac:dyDescent="0.3">
      <c r="B86" s="3"/>
      <c r="C86" s="3"/>
    </row>
    <row r="87" spans="2:3" ht="15.75" customHeight="1" x14ac:dyDescent="0.3">
      <c r="B87" s="3"/>
      <c r="C87" s="3"/>
    </row>
    <row r="88" spans="2:3" ht="15.75" customHeight="1" x14ac:dyDescent="0.3">
      <c r="B88" s="3"/>
      <c r="C88" s="3"/>
    </row>
    <row r="89" spans="2:3" ht="15.75" customHeight="1" x14ac:dyDescent="0.3">
      <c r="B89" s="3"/>
      <c r="C89" s="3"/>
    </row>
    <row r="90" spans="2:3" ht="15.75" customHeight="1" x14ac:dyDescent="0.3">
      <c r="B90" s="3"/>
      <c r="C90" s="3"/>
    </row>
    <row r="91" spans="2:3" ht="15.75" customHeight="1" x14ac:dyDescent="0.3">
      <c r="B91" s="3"/>
      <c r="C91" s="3"/>
    </row>
    <row r="92" spans="2:3" ht="15.75" customHeight="1" x14ac:dyDescent="0.3">
      <c r="B92" s="3"/>
      <c r="C92" s="3"/>
    </row>
    <row r="93" spans="2:3" ht="15.75" customHeight="1" x14ac:dyDescent="0.3">
      <c r="B93" s="3"/>
      <c r="C93" s="3"/>
    </row>
    <row r="94" spans="2:3" ht="15.75" customHeight="1" x14ac:dyDescent="0.3">
      <c r="B94" s="3"/>
      <c r="C94" s="3"/>
    </row>
    <row r="95" spans="2:3" ht="15.75" customHeight="1" x14ac:dyDescent="0.3">
      <c r="B95" s="3"/>
      <c r="C95" s="3"/>
    </row>
    <row r="96" spans="2:3" ht="15.75" customHeight="1" x14ac:dyDescent="0.3">
      <c r="B96" s="3"/>
      <c r="C96" s="3"/>
    </row>
    <row r="97" spans="2:3" ht="15.75" customHeight="1" x14ac:dyDescent="0.3">
      <c r="B97" s="3"/>
      <c r="C97" s="3"/>
    </row>
    <row r="98" spans="2:3" ht="15.75" customHeight="1" x14ac:dyDescent="0.3">
      <c r="B98" s="3"/>
      <c r="C98" s="3"/>
    </row>
    <row r="99" spans="2:3" ht="15.75" customHeight="1" x14ac:dyDescent="0.3">
      <c r="B99" s="3"/>
      <c r="C99" s="3"/>
    </row>
    <row r="100" spans="2:3" ht="15.75" customHeight="1" x14ac:dyDescent="0.3">
      <c r="B100" s="3"/>
      <c r="C100" s="3"/>
    </row>
    <row r="101" spans="2:3" ht="15.75" customHeight="1" x14ac:dyDescent="0.3">
      <c r="B101" s="3"/>
      <c r="C101" s="3"/>
    </row>
    <row r="102" spans="2:3" ht="15.75" customHeight="1" x14ac:dyDescent="0.3">
      <c r="B102" s="3"/>
      <c r="C102" s="3"/>
    </row>
    <row r="103" spans="2:3" ht="15.75" customHeight="1" x14ac:dyDescent="0.3">
      <c r="B103" s="3"/>
      <c r="C103" s="3"/>
    </row>
    <row r="104" spans="2:3" ht="15.75" customHeight="1" x14ac:dyDescent="0.3">
      <c r="B104" s="3"/>
      <c r="C104" s="3"/>
    </row>
    <row r="105" spans="2:3" ht="15.75" customHeight="1" x14ac:dyDescent="0.3">
      <c r="B105" s="3"/>
      <c r="C105" s="3"/>
    </row>
    <row r="106" spans="2:3" ht="15.75" customHeight="1" x14ac:dyDescent="0.3">
      <c r="B106" s="3"/>
      <c r="C106" s="3"/>
    </row>
    <row r="107" spans="2:3" ht="15.75" customHeight="1" x14ac:dyDescent="0.3">
      <c r="B107" s="3"/>
      <c r="C107" s="3"/>
    </row>
    <row r="108" spans="2:3" ht="15.75" customHeight="1" x14ac:dyDescent="0.3">
      <c r="B108" s="3"/>
      <c r="C108" s="3"/>
    </row>
    <row r="109" spans="2:3" ht="15.75" customHeight="1" x14ac:dyDescent="0.3">
      <c r="B109" s="3"/>
      <c r="C109" s="3"/>
    </row>
    <row r="110" spans="2:3" ht="15.75" customHeight="1" x14ac:dyDescent="0.3">
      <c r="B110" s="3"/>
      <c r="C110" s="3"/>
    </row>
    <row r="111" spans="2:3" ht="15.75" customHeight="1" x14ac:dyDescent="0.3">
      <c r="B111" s="3"/>
      <c r="C111" s="3"/>
    </row>
    <row r="112" spans="2:3" ht="15.75" customHeight="1" x14ac:dyDescent="0.3">
      <c r="B112" s="3"/>
      <c r="C112" s="3"/>
    </row>
    <row r="113" spans="2:3" ht="15.75" customHeight="1" x14ac:dyDescent="0.3">
      <c r="B113" s="3"/>
      <c r="C113" s="3"/>
    </row>
    <row r="114" spans="2:3" ht="15.75" customHeight="1" x14ac:dyDescent="0.3">
      <c r="B114" s="3"/>
      <c r="C114" s="3"/>
    </row>
    <row r="115" spans="2:3" ht="15.75" customHeight="1" x14ac:dyDescent="0.3">
      <c r="B115" s="3"/>
      <c r="C115" s="3"/>
    </row>
    <row r="116" spans="2:3" ht="15.75" customHeight="1" x14ac:dyDescent="0.3">
      <c r="B116" s="3"/>
      <c r="C116" s="3"/>
    </row>
    <row r="117" spans="2:3" ht="15.75" customHeight="1" x14ac:dyDescent="0.3">
      <c r="B117" s="3"/>
      <c r="C117" s="3"/>
    </row>
    <row r="118" spans="2:3" ht="15.75" customHeight="1" x14ac:dyDescent="0.25"/>
    <row r="119" spans="2:3" ht="15.75" customHeight="1" x14ac:dyDescent="0.25"/>
    <row r="120" spans="2:3" ht="15.75" customHeight="1" x14ac:dyDescent="0.25"/>
    <row r="121" spans="2:3" ht="15.75" customHeight="1" x14ac:dyDescent="0.25"/>
    <row r="122" spans="2:3" ht="15.75" customHeight="1" x14ac:dyDescent="0.25"/>
    <row r="123" spans="2:3" ht="15.75" customHeight="1" x14ac:dyDescent="0.25"/>
    <row r="124" spans="2:3" ht="15.75" customHeight="1" x14ac:dyDescent="0.25"/>
    <row r="125" spans="2:3" ht="15.75" customHeight="1" x14ac:dyDescent="0.25"/>
    <row r="126" spans="2:3" ht="15.75" customHeight="1" x14ac:dyDescent="0.25"/>
    <row r="127" spans="2:3" ht="15.75" customHeight="1" x14ac:dyDescent="0.25"/>
    <row r="128" spans="2:3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</sheetData>
  <sheetProtection selectLockedCells="1"/>
  <protectedRanges>
    <protectedRange sqref="C38" name="Tartomány1_2_1_2_1_2"/>
    <protectedRange sqref="C14:C15" name="Tartomány1_2_1_1_1_1"/>
    <protectedRange sqref="C43" name="Tartomány4_1"/>
    <protectedRange sqref="C52:C53" name="Tartomány4_1_1"/>
    <protectedRange sqref="C12:C13" name="Tartomány1_2_1"/>
    <protectedRange sqref="C25:C26 C21:C23" name="Tartomány1_2_1_1_3_2_2_1"/>
    <protectedRange sqref="C24 C27" name="Tartomány1_2_1_1_3_2_1_1_1"/>
  </protectedRanges>
  <mergeCells count="143">
    <mergeCell ref="A1:AF1"/>
    <mergeCell ref="A2:AF2"/>
    <mergeCell ref="A3:AF3"/>
    <mergeCell ref="A4:AF4"/>
    <mergeCell ref="A5:AF5"/>
    <mergeCell ref="Z8:Z9"/>
    <mergeCell ref="AA8:AA9"/>
    <mergeCell ref="AD8:AD9"/>
    <mergeCell ref="AE8:AE9"/>
    <mergeCell ref="E8:E9"/>
    <mergeCell ref="D8:D9"/>
    <mergeCell ref="H8:H9"/>
    <mergeCell ref="I8:I9"/>
    <mergeCell ref="L8:L9"/>
    <mergeCell ref="M8:M9"/>
    <mergeCell ref="P8:P9"/>
    <mergeCell ref="Q8:Q9"/>
    <mergeCell ref="T6:AI6"/>
    <mergeCell ref="AF7:AI7"/>
    <mergeCell ref="AH8:AH9"/>
    <mergeCell ref="AI8:AI9"/>
    <mergeCell ref="AF8:AF9"/>
    <mergeCell ref="AG8:AG9"/>
    <mergeCell ref="X8:X9"/>
    <mergeCell ref="AN6:AN9"/>
    <mergeCell ref="AO6:AO9"/>
    <mergeCell ref="C6:C9"/>
    <mergeCell ref="A42:U42"/>
    <mergeCell ref="J8:J9"/>
    <mergeCell ref="H53:J53"/>
    <mergeCell ref="L48:N48"/>
    <mergeCell ref="L49:N49"/>
    <mergeCell ref="L50:N50"/>
    <mergeCell ref="L51:N51"/>
    <mergeCell ref="L52:N52"/>
    <mergeCell ref="L53:N53"/>
    <mergeCell ref="AJ6:AM7"/>
    <mergeCell ref="AL8:AL9"/>
    <mergeCell ref="AM8:AM9"/>
    <mergeCell ref="T47:V47"/>
    <mergeCell ref="A6:A9"/>
    <mergeCell ref="B6:B9"/>
    <mergeCell ref="D6:S6"/>
    <mergeCell ref="D36:S36"/>
    <mergeCell ref="U8:U9"/>
    <mergeCell ref="D48:F48"/>
    <mergeCell ref="D49:F49"/>
    <mergeCell ref="D50:F50"/>
    <mergeCell ref="D51:F51"/>
    <mergeCell ref="D52:F52"/>
    <mergeCell ref="D53:F53"/>
    <mergeCell ref="H47:J47"/>
    <mergeCell ref="H48:J48"/>
    <mergeCell ref="D47:F47"/>
    <mergeCell ref="H52:J52"/>
    <mergeCell ref="H49:J49"/>
    <mergeCell ref="H50:J50"/>
    <mergeCell ref="H51:J51"/>
    <mergeCell ref="D45:F45"/>
    <mergeCell ref="D46:F46"/>
    <mergeCell ref="T44:V44"/>
    <mergeCell ref="T45:V45"/>
    <mergeCell ref="T46:V46"/>
    <mergeCell ref="AJ44:AL44"/>
    <mergeCell ref="AJ45:AL45"/>
    <mergeCell ref="AJ46:AL46"/>
    <mergeCell ref="P44:R44"/>
    <mergeCell ref="P45:R45"/>
    <mergeCell ref="P46:R46"/>
    <mergeCell ref="H44:J44"/>
    <mergeCell ref="L44:N44"/>
    <mergeCell ref="L45:N45"/>
    <mergeCell ref="L46:N46"/>
    <mergeCell ref="AB45:AD45"/>
    <mergeCell ref="AB46:AD46"/>
    <mergeCell ref="Y8:Y9"/>
    <mergeCell ref="AB8:AB9"/>
    <mergeCell ref="AC8:AC9"/>
    <mergeCell ref="S8:S9"/>
    <mergeCell ref="K8:K9"/>
    <mergeCell ref="V36:AM36"/>
    <mergeCell ref="A43:AI43"/>
    <mergeCell ref="D44:F44"/>
    <mergeCell ref="AJ31:AM31"/>
    <mergeCell ref="AB44:AD44"/>
    <mergeCell ref="AJ47:AL47"/>
    <mergeCell ref="P48:R48"/>
    <mergeCell ref="D7:G7"/>
    <mergeCell ref="H7:K7"/>
    <mergeCell ref="L7:O7"/>
    <mergeCell ref="P7:S7"/>
    <mergeCell ref="T7:W7"/>
    <mergeCell ref="X7:AA7"/>
    <mergeCell ref="AB7:AE7"/>
    <mergeCell ref="F8:F9"/>
    <mergeCell ref="G8:G9"/>
    <mergeCell ref="N8:N9"/>
    <mergeCell ref="O8:O9"/>
    <mergeCell ref="V8:V9"/>
    <mergeCell ref="W8:W9"/>
    <mergeCell ref="R8:R9"/>
    <mergeCell ref="T8:T9"/>
    <mergeCell ref="AJ8:AJ9"/>
    <mergeCell ref="AK8:AK9"/>
    <mergeCell ref="D31:AI31"/>
    <mergeCell ref="H45:J45"/>
    <mergeCell ref="H46:J46"/>
    <mergeCell ref="L47:N47"/>
    <mergeCell ref="P47:R47"/>
    <mergeCell ref="P53:R53"/>
    <mergeCell ref="T48:V48"/>
    <mergeCell ref="T49:V49"/>
    <mergeCell ref="T50:V50"/>
    <mergeCell ref="T51:V51"/>
    <mergeCell ref="T52:V52"/>
    <mergeCell ref="T53:V53"/>
    <mergeCell ref="P52:R52"/>
    <mergeCell ref="P49:R49"/>
    <mergeCell ref="P50:R50"/>
    <mergeCell ref="P51:R51"/>
    <mergeCell ref="AJ50:AL50"/>
    <mergeCell ref="AJ51:AL51"/>
    <mergeCell ref="AJ52:AL52"/>
    <mergeCell ref="AJ53:AL53"/>
    <mergeCell ref="AJ48:AL48"/>
    <mergeCell ref="AJ49:AL49"/>
    <mergeCell ref="X50:Z50"/>
    <mergeCell ref="X51:Z51"/>
    <mergeCell ref="X52:Z52"/>
    <mergeCell ref="X53:Z53"/>
    <mergeCell ref="AB47:AD47"/>
    <mergeCell ref="AB48:AD48"/>
    <mergeCell ref="AB49:AD49"/>
    <mergeCell ref="AB50:AD50"/>
    <mergeCell ref="AB51:AD51"/>
    <mergeCell ref="AB52:AD52"/>
    <mergeCell ref="AB53:AD53"/>
    <mergeCell ref="X44:Z44"/>
    <mergeCell ref="X45:Z45"/>
    <mergeCell ref="X46:Z46"/>
    <mergeCell ref="X47:Z47"/>
    <mergeCell ref="X48:Z48"/>
    <mergeCell ref="X49:Z49"/>
  </mergeCells>
  <phoneticPr fontId="19" type="noConversion"/>
  <pageMargins left="1.44" right="0.75" top="1" bottom="1" header="0.5" footer="0.5"/>
  <pageSetup paperSize="9" scale="44" fitToHeight="0" orientation="landscape" r:id="rId1"/>
  <headerFooter alignWithMargins="0">
    <oddHeader>&amp;R&amp;"Arial,Normál"&amp;12 1. számú melléklet a  ........................... alapképzési szak tantervéhez</oddHeader>
    <oddFooter>&amp;R&amp;Z&amp;F 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0"/>
  <sheetViews>
    <sheetView topLeftCell="A7" zoomScale="80" zoomScaleNormal="80" workbookViewId="0">
      <selection activeCell="A12" sqref="A12"/>
    </sheetView>
  </sheetViews>
  <sheetFormatPr defaultRowHeight="12.75" x14ac:dyDescent="0.2"/>
  <cols>
    <col min="1" max="1" width="21.1640625" customWidth="1"/>
    <col min="3" max="3" width="53.6640625" customWidth="1"/>
    <col min="36" max="36" width="11.1640625" customWidth="1"/>
    <col min="37" max="37" width="10.1640625" customWidth="1"/>
    <col min="39" max="39" width="11.6640625" customWidth="1"/>
    <col min="40" max="40" width="70.6640625" bestFit="1" customWidth="1"/>
    <col min="41" max="41" width="48.5" bestFit="1" customWidth="1"/>
  </cols>
  <sheetData>
    <row r="1" spans="1:41" ht="22.5" x14ac:dyDescent="0.2">
      <c r="A1" s="1307" t="s">
        <v>13</v>
      </c>
      <c r="B1" s="1307"/>
      <c r="C1" s="1307"/>
      <c r="D1" s="1307"/>
      <c r="E1" s="1307"/>
      <c r="F1" s="1307"/>
      <c r="G1" s="1307"/>
      <c r="H1" s="1307"/>
      <c r="I1" s="1307"/>
      <c r="J1" s="1307"/>
      <c r="K1" s="1307"/>
      <c r="L1" s="1307"/>
      <c r="M1" s="1307"/>
      <c r="N1" s="1307"/>
      <c r="O1" s="1307"/>
      <c r="P1" s="1307"/>
      <c r="Q1" s="1307"/>
      <c r="R1" s="1307"/>
      <c r="S1" s="1307"/>
      <c r="T1" s="1307"/>
      <c r="U1" s="1307"/>
      <c r="V1" s="1307"/>
      <c r="W1" s="1307"/>
      <c r="X1" s="1307"/>
      <c r="Y1" s="1307"/>
      <c r="Z1" s="1307"/>
      <c r="AA1" s="1307"/>
      <c r="AB1" s="1307"/>
      <c r="AC1" s="1307"/>
      <c r="AD1" s="1307"/>
      <c r="AE1" s="1307"/>
      <c r="AF1" s="1307"/>
      <c r="AG1" s="1307"/>
      <c r="AH1" s="1307"/>
      <c r="AI1" s="1307"/>
      <c r="AJ1" s="1307"/>
      <c r="AK1" s="1307"/>
      <c r="AL1" s="1307"/>
      <c r="AM1" s="1307"/>
      <c r="AN1" s="357"/>
      <c r="AO1" s="357"/>
    </row>
    <row r="2" spans="1:41" ht="22.5" x14ac:dyDescent="0.2">
      <c r="A2" s="1308" t="s">
        <v>351</v>
      </c>
      <c r="B2" s="1308"/>
      <c r="C2" s="1308"/>
      <c r="D2" s="1308"/>
      <c r="E2" s="1308"/>
      <c r="F2" s="1308"/>
      <c r="G2" s="1308"/>
      <c r="H2" s="1308"/>
      <c r="I2" s="1308"/>
      <c r="J2" s="1308"/>
      <c r="K2" s="1308"/>
      <c r="L2" s="1308"/>
      <c r="M2" s="1308"/>
      <c r="N2" s="1308"/>
      <c r="O2" s="1308"/>
      <c r="P2" s="1308"/>
      <c r="Q2" s="1308"/>
      <c r="R2" s="1308"/>
      <c r="S2" s="1308"/>
      <c r="T2" s="1308"/>
      <c r="U2" s="1308"/>
      <c r="V2" s="1308"/>
      <c r="W2" s="1308"/>
      <c r="X2" s="1308"/>
      <c r="Y2" s="1308"/>
      <c r="Z2" s="1308"/>
      <c r="AA2" s="1308"/>
      <c r="AB2" s="1308"/>
      <c r="AC2" s="1308"/>
      <c r="AD2" s="1308"/>
      <c r="AE2" s="1308"/>
      <c r="AF2" s="1308"/>
      <c r="AG2" s="1308"/>
      <c r="AH2" s="1308"/>
      <c r="AI2" s="1308"/>
      <c r="AJ2" s="1308"/>
      <c r="AK2" s="1308"/>
      <c r="AL2" s="1308"/>
      <c r="AM2" s="1308"/>
      <c r="AN2" s="357"/>
      <c r="AO2" s="357"/>
    </row>
    <row r="3" spans="1:41" ht="22.5" x14ac:dyDescent="0.2">
      <c r="A3" s="1308" t="s">
        <v>481</v>
      </c>
      <c r="B3" s="1308"/>
      <c r="C3" s="1308"/>
      <c r="D3" s="1308"/>
      <c r="E3" s="1308"/>
      <c r="F3" s="1308"/>
      <c r="G3" s="1308"/>
      <c r="H3" s="1308"/>
      <c r="I3" s="1308"/>
      <c r="J3" s="1308"/>
      <c r="K3" s="1308"/>
      <c r="L3" s="1308"/>
      <c r="M3" s="1308"/>
      <c r="N3" s="1308"/>
      <c r="O3" s="1308"/>
      <c r="P3" s="1308"/>
      <c r="Q3" s="1308"/>
      <c r="R3" s="1308"/>
      <c r="S3" s="1308"/>
      <c r="T3" s="1308"/>
      <c r="U3" s="1308"/>
      <c r="V3" s="1308"/>
      <c r="W3" s="1308"/>
      <c r="X3" s="1308"/>
      <c r="Y3" s="1308"/>
      <c r="Z3" s="1308"/>
      <c r="AA3" s="1308"/>
      <c r="AB3" s="1308"/>
      <c r="AC3" s="1308"/>
      <c r="AD3" s="1308"/>
      <c r="AE3" s="1308"/>
      <c r="AF3" s="1308"/>
      <c r="AG3" s="1308"/>
      <c r="AH3" s="1308"/>
      <c r="AI3" s="1308"/>
      <c r="AJ3" s="1308"/>
      <c r="AK3" s="1308"/>
      <c r="AL3" s="1308"/>
      <c r="AM3" s="1308"/>
      <c r="AN3" s="357"/>
      <c r="AO3" s="357"/>
    </row>
    <row r="4" spans="1:41" ht="22.5" x14ac:dyDescent="0.2">
      <c r="A4" s="1308" t="s">
        <v>352</v>
      </c>
      <c r="B4" s="1308"/>
      <c r="C4" s="1308"/>
      <c r="D4" s="1308"/>
      <c r="E4" s="1308"/>
      <c r="F4" s="1308"/>
      <c r="G4" s="1308"/>
      <c r="H4" s="1308"/>
      <c r="I4" s="1308"/>
      <c r="J4" s="1308"/>
      <c r="K4" s="1308"/>
      <c r="L4" s="1308"/>
      <c r="M4" s="1308"/>
      <c r="N4" s="1308"/>
      <c r="O4" s="1308"/>
      <c r="P4" s="1308"/>
      <c r="Q4" s="1308"/>
      <c r="R4" s="1308"/>
      <c r="S4" s="1308"/>
      <c r="T4" s="1308"/>
      <c r="U4" s="1308"/>
      <c r="V4" s="1308"/>
      <c r="W4" s="1308"/>
      <c r="X4" s="1308"/>
      <c r="Y4" s="1308"/>
      <c r="Z4" s="1308"/>
      <c r="AA4" s="1308"/>
      <c r="AB4" s="1308"/>
      <c r="AC4" s="1308"/>
      <c r="AD4" s="1308"/>
      <c r="AE4" s="1308"/>
      <c r="AF4" s="1308"/>
      <c r="AG4" s="1308"/>
      <c r="AH4" s="1308"/>
      <c r="AI4" s="1308"/>
      <c r="AJ4" s="1308"/>
      <c r="AK4" s="1308"/>
      <c r="AL4" s="1308"/>
      <c r="AM4" s="1308"/>
      <c r="AN4" s="357"/>
      <c r="AO4" s="357"/>
    </row>
    <row r="5" spans="1:41" ht="23.25" thickBot="1" x14ac:dyDescent="0.25">
      <c r="A5" s="1309" t="s">
        <v>353</v>
      </c>
      <c r="B5" s="1309"/>
      <c r="C5" s="1309"/>
      <c r="D5" s="1307"/>
      <c r="E5" s="1307"/>
      <c r="F5" s="1307"/>
      <c r="G5" s="1307"/>
      <c r="H5" s="1307"/>
      <c r="I5" s="1307"/>
      <c r="J5" s="1307"/>
      <c r="K5" s="1307"/>
      <c r="L5" s="1307"/>
      <c r="M5" s="1307"/>
      <c r="N5" s="1307"/>
      <c r="O5" s="1307"/>
      <c r="P5" s="1307"/>
      <c r="Q5" s="1307"/>
      <c r="R5" s="1307"/>
      <c r="S5" s="1307"/>
      <c r="T5" s="1307"/>
      <c r="U5" s="1307"/>
      <c r="V5" s="1307"/>
      <c r="W5" s="1307"/>
      <c r="X5" s="1307"/>
      <c r="Y5" s="1307"/>
      <c r="Z5" s="1307"/>
      <c r="AA5" s="1307"/>
      <c r="AB5" s="1307"/>
      <c r="AC5" s="1307"/>
      <c r="AD5" s="1307"/>
      <c r="AE5" s="1307"/>
      <c r="AF5" s="1307"/>
      <c r="AG5" s="1307"/>
      <c r="AH5" s="1307"/>
      <c r="AI5" s="1307"/>
      <c r="AJ5" s="1309"/>
      <c r="AK5" s="1309"/>
      <c r="AL5" s="1309"/>
      <c r="AM5" s="1309"/>
      <c r="AN5" s="357"/>
      <c r="AO5" s="357"/>
    </row>
    <row r="6" spans="1:41" ht="14.25" thickTop="1" thickBot="1" x14ac:dyDescent="0.25">
      <c r="A6" s="1455" t="s">
        <v>10</v>
      </c>
      <c r="B6" s="1458" t="s">
        <v>11</v>
      </c>
      <c r="C6" s="1461" t="s">
        <v>12</v>
      </c>
      <c r="D6" s="1464"/>
      <c r="E6" s="1464"/>
      <c r="F6" s="1464"/>
      <c r="G6" s="1464"/>
      <c r="H6" s="1464"/>
      <c r="I6" s="1464"/>
      <c r="J6" s="1464"/>
      <c r="K6" s="1464"/>
      <c r="L6" s="1464"/>
      <c r="M6" s="1464"/>
      <c r="N6" s="1464"/>
      <c r="O6" s="1464"/>
      <c r="P6" s="1464"/>
      <c r="Q6" s="1464"/>
      <c r="R6" s="1464"/>
      <c r="S6" s="1464"/>
      <c r="T6" s="1464"/>
      <c r="U6" s="1464"/>
      <c r="V6" s="1464"/>
      <c r="W6" s="1464"/>
      <c r="X6" s="1464"/>
      <c r="Y6" s="1464"/>
      <c r="Z6" s="1464"/>
      <c r="AA6" s="1464"/>
      <c r="AB6" s="1464"/>
      <c r="AC6" s="1464"/>
      <c r="AD6" s="1464"/>
      <c r="AE6" s="1464"/>
      <c r="AF6" s="1464"/>
      <c r="AG6" s="1464"/>
      <c r="AH6" s="1464"/>
      <c r="AI6" s="1464"/>
      <c r="AJ6" s="1465"/>
      <c r="AK6" s="1465"/>
      <c r="AL6" s="1465"/>
      <c r="AM6" s="1466"/>
      <c r="AN6" s="1451" t="s">
        <v>146</v>
      </c>
      <c r="AO6" s="1453" t="s">
        <v>147</v>
      </c>
    </row>
    <row r="7" spans="1:41" x14ac:dyDescent="0.2">
      <c r="A7" s="1456"/>
      <c r="B7" s="1459"/>
      <c r="C7" s="1462"/>
      <c r="D7" s="1449" t="s">
        <v>111</v>
      </c>
      <c r="E7" s="1449"/>
      <c r="F7" s="1449"/>
      <c r="G7" s="1450"/>
      <c r="H7" s="1449" t="s">
        <v>2</v>
      </c>
      <c r="I7" s="1449"/>
      <c r="J7" s="1449"/>
      <c r="K7" s="1469"/>
      <c r="L7" s="1449" t="s">
        <v>115</v>
      </c>
      <c r="M7" s="1449"/>
      <c r="N7" s="1449"/>
      <c r="O7" s="1450"/>
      <c r="P7" s="1449" t="s">
        <v>3</v>
      </c>
      <c r="Q7" s="1449"/>
      <c r="R7" s="1449"/>
      <c r="S7" s="1450"/>
      <c r="T7" s="1449" t="s">
        <v>112</v>
      </c>
      <c r="U7" s="1449"/>
      <c r="V7" s="1449"/>
      <c r="W7" s="1450"/>
      <c r="X7" s="1449" t="s">
        <v>113</v>
      </c>
      <c r="Y7" s="1449"/>
      <c r="Z7" s="1449"/>
      <c r="AA7" s="1450"/>
      <c r="AB7" s="1449" t="s">
        <v>388</v>
      </c>
      <c r="AC7" s="1449"/>
      <c r="AD7" s="1449"/>
      <c r="AE7" s="1450"/>
      <c r="AF7" s="1449" t="s">
        <v>389</v>
      </c>
      <c r="AG7" s="1449"/>
      <c r="AH7" s="1449"/>
      <c r="AI7" s="1450"/>
      <c r="AJ7" s="1467"/>
      <c r="AK7" s="1467"/>
      <c r="AL7" s="1467"/>
      <c r="AM7" s="1468"/>
      <c r="AN7" s="1452"/>
      <c r="AO7" s="1454"/>
    </row>
    <row r="8" spans="1:41" ht="12.75" customHeight="1" x14ac:dyDescent="0.2">
      <c r="A8" s="1456"/>
      <c r="B8" s="1459"/>
      <c r="C8" s="1462"/>
      <c r="D8" s="358"/>
      <c r="E8" s="358"/>
      <c r="F8" s="1436" t="s">
        <v>9</v>
      </c>
      <c r="G8" s="1438" t="s">
        <v>96</v>
      </c>
      <c r="H8" s="358"/>
      <c r="I8" s="358"/>
      <c r="J8" s="1436" t="s">
        <v>9</v>
      </c>
      <c r="K8" s="1442" t="s">
        <v>96</v>
      </c>
      <c r="L8" s="358"/>
      <c r="M8" s="358"/>
      <c r="N8" s="1436" t="s">
        <v>9</v>
      </c>
      <c r="O8" s="1438" t="s">
        <v>96</v>
      </c>
      <c r="P8" s="358"/>
      <c r="Q8" s="358"/>
      <c r="R8" s="1436" t="s">
        <v>9</v>
      </c>
      <c r="S8" s="1440" t="s">
        <v>96</v>
      </c>
      <c r="T8" s="358"/>
      <c r="U8" s="358"/>
      <c r="V8" s="1436" t="s">
        <v>9</v>
      </c>
      <c r="W8" s="1438" t="s">
        <v>96</v>
      </c>
      <c r="X8" s="358"/>
      <c r="Y8" s="358"/>
      <c r="Z8" s="1436" t="s">
        <v>9</v>
      </c>
      <c r="AA8" s="1440" t="s">
        <v>96</v>
      </c>
      <c r="AB8" s="358"/>
      <c r="AC8" s="358"/>
      <c r="AD8" s="1436" t="s">
        <v>9</v>
      </c>
      <c r="AE8" s="1440" t="s">
        <v>96</v>
      </c>
      <c r="AF8" s="358"/>
      <c r="AG8" s="358"/>
      <c r="AH8" s="1436" t="s">
        <v>9</v>
      </c>
      <c r="AI8" s="1440" t="s">
        <v>96</v>
      </c>
      <c r="AJ8" s="358"/>
      <c r="AK8" s="358"/>
      <c r="AL8" s="1436" t="s">
        <v>9</v>
      </c>
      <c r="AM8" s="1431" t="s">
        <v>83</v>
      </c>
      <c r="AN8" s="1452"/>
      <c r="AO8" s="1454"/>
    </row>
    <row r="9" spans="1:41" ht="70.5" thickBot="1" x14ac:dyDescent="0.25">
      <c r="A9" s="1457"/>
      <c r="B9" s="1460"/>
      <c r="C9" s="1463"/>
      <c r="D9" s="359" t="s">
        <v>97</v>
      </c>
      <c r="E9" s="359" t="s">
        <v>97</v>
      </c>
      <c r="F9" s="1437"/>
      <c r="G9" s="1439"/>
      <c r="H9" s="359" t="s">
        <v>97</v>
      </c>
      <c r="I9" s="359" t="s">
        <v>97</v>
      </c>
      <c r="J9" s="1437"/>
      <c r="K9" s="1443"/>
      <c r="L9" s="359" t="s">
        <v>97</v>
      </c>
      <c r="M9" s="359" t="s">
        <v>97</v>
      </c>
      <c r="N9" s="1437"/>
      <c r="O9" s="1439"/>
      <c r="P9" s="359" t="s">
        <v>97</v>
      </c>
      <c r="Q9" s="359" t="s">
        <v>97</v>
      </c>
      <c r="R9" s="1437"/>
      <c r="S9" s="1441"/>
      <c r="T9" s="359" t="s">
        <v>97</v>
      </c>
      <c r="U9" s="359" t="s">
        <v>97</v>
      </c>
      <c r="V9" s="1437"/>
      <c r="W9" s="1439"/>
      <c r="X9" s="359" t="s">
        <v>97</v>
      </c>
      <c r="Y9" s="359" t="s">
        <v>97</v>
      </c>
      <c r="Z9" s="1437"/>
      <c r="AA9" s="1441"/>
      <c r="AB9" s="359" t="s">
        <v>97</v>
      </c>
      <c r="AC9" s="359" t="s">
        <v>97</v>
      </c>
      <c r="AD9" s="1437"/>
      <c r="AE9" s="1441"/>
      <c r="AF9" s="359" t="s">
        <v>97</v>
      </c>
      <c r="AG9" s="359" t="s">
        <v>97</v>
      </c>
      <c r="AH9" s="1437"/>
      <c r="AI9" s="1441"/>
      <c r="AJ9" s="359" t="s">
        <v>107</v>
      </c>
      <c r="AK9" s="359" t="s">
        <v>107</v>
      </c>
      <c r="AL9" s="1437"/>
      <c r="AM9" s="1432"/>
      <c r="AN9" s="1452"/>
      <c r="AO9" s="1454"/>
    </row>
    <row r="10" spans="1:41" s="816" customFormat="1" ht="16.5" thickBot="1" x14ac:dyDescent="0.3">
      <c r="A10" s="812"/>
      <c r="B10" s="813"/>
      <c r="C10" s="814" t="s">
        <v>23</v>
      </c>
      <c r="D10" s="90">
        <f>SZAK!D90</f>
        <v>206</v>
      </c>
      <c r="E10" s="90">
        <f>SZAK!E90</f>
        <v>330</v>
      </c>
      <c r="F10" s="90">
        <f>SZAK!F90</f>
        <v>30</v>
      </c>
      <c r="G10" s="93" t="s">
        <v>114</v>
      </c>
      <c r="H10" s="90">
        <f>SZAK!H90</f>
        <v>84</v>
      </c>
      <c r="I10" s="90">
        <f>SZAK!I90</f>
        <v>252</v>
      </c>
      <c r="J10" s="90">
        <f>SZAK!J90</f>
        <v>29</v>
      </c>
      <c r="K10" s="93" t="s">
        <v>114</v>
      </c>
      <c r="L10" s="90">
        <f>SZAK!L90</f>
        <v>98</v>
      </c>
      <c r="M10" s="90">
        <f>SZAK!M90</f>
        <v>252</v>
      </c>
      <c r="N10" s="90">
        <f>SZAK!N90</f>
        <v>24</v>
      </c>
      <c r="O10" s="93" t="s">
        <v>114</v>
      </c>
      <c r="P10" s="90">
        <f>SZAK!P90</f>
        <v>84</v>
      </c>
      <c r="Q10" s="90">
        <f>SZAK!Q90</f>
        <v>252</v>
      </c>
      <c r="R10" s="90">
        <f>SZAK!R90</f>
        <v>23</v>
      </c>
      <c r="S10" s="93" t="s">
        <v>114</v>
      </c>
      <c r="T10" s="90">
        <f>SZAK!T90</f>
        <v>126</v>
      </c>
      <c r="U10" s="90">
        <f>SZAK!U90</f>
        <v>154</v>
      </c>
      <c r="V10" s="90">
        <f>SZAK!V90</f>
        <v>19</v>
      </c>
      <c r="W10" s="93" t="s">
        <v>114</v>
      </c>
      <c r="X10" s="90">
        <f>SZAK!X90</f>
        <v>42</v>
      </c>
      <c r="Y10" s="90">
        <f>SZAK!Y90</f>
        <v>126</v>
      </c>
      <c r="Z10" s="90">
        <f>SZAK!Z90</f>
        <v>11</v>
      </c>
      <c r="AA10" s="93" t="s">
        <v>114</v>
      </c>
      <c r="AB10" s="90">
        <f>SZAK!AB90</f>
        <v>28</v>
      </c>
      <c r="AC10" s="90">
        <f>SZAK!AC90</f>
        <v>168</v>
      </c>
      <c r="AD10" s="90">
        <f>SZAK!AD90</f>
        <v>15</v>
      </c>
      <c r="AE10" s="93" t="s">
        <v>114</v>
      </c>
      <c r="AF10" s="90">
        <f>SZAK!AF90</f>
        <v>24</v>
      </c>
      <c r="AG10" s="90">
        <f>SZAK!AG90</f>
        <v>124</v>
      </c>
      <c r="AH10" s="90">
        <f>SZAK!AH90</f>
        <v>14</v>
      </c>
      <c r="AI10" s="93" t="s">
        <v>114</v>
      </c>
      <c r="AJ10" s="90">
        <f>SUM(D10,H10,L10,P10,T10,AF10)</f>
        <v>622</v>
      </c>
      <c r="AK10" s="90">
        <f>SUM(E10,I10,M10,Q10,U10,AG10)</f>
        <v>1364</v>
      </c>
      <c r="AL10" s="90">
        <f>SUM(AH10,AD10,Z10,V10,R10,N10,J10,F10)</f>
        <v>165</v>
      </c>
      <c r="AM10" s="94">
        <f>SUM(AJ10,AK10)</f>
        <v>1986</v>
      </c>
      <c r="AN10" s="815"/>
      <c r="AO10" s="1117"/>
    </row>
    <row r="11" spans="1:41" ht="15.75" x14ac:dyDescent="0.2">
      <c r="A11" s="420" t="s">
        <v>2</v>
      </c>
      <c r="B11" s="364"/>
      <c r="C11" s="360" t="s">
        <v>99</v>
      </c>
      <c r="D11" s="361"/>
      <c r="E11" s="361"/>
      <c r="F11" s="362"/>
      <c r="G11" s="363"/>
      <c r="H11" s="361"/>
      <c r="I11" s="361"/>
      <c r="J11" s="362"/>
      <c r="K11" s="364"/>
      <c r="L11" s="361"/>
      <c r="M11" s="361"/>
      <c r="N11" s="362"/>
      <c r="O11" s="364"/>
      <c r="P11" s="361"/>
      <c r="Q11" s="361"/>
      <c r="R11" s="362"/>
      <c r="S11" s="365"/>
      <c r="T11" s="361"/>
      <c r="U11" s="361"/>
      <c r="V11" s="362"/>
      <c r="W11" s="366"/>
      <c r="X11" s="361"/>
      <c r="Y11" s="361"/>
      <c r="Z11" s="362"/>
      <c r="AA11" s="367"/>
      <c r="AB11" s="361"/>
      <c r="AC11" s="361"/>
      <c r="AD11" s="362"/>
      <c r="AE11" s="367"/>
      <c r="AF11" s="361"/>
      <c r="AG11" s="361"/>
      <c r="AH11" s="362"/>
      <c r="AI11" s="367"/>
      <c r="AJ11" s="368"/>
      <c r="AK11" s="368"/>
      <c r="AL11" s="368"/>
      <c r="AM11" s="369"/>
      <c r="AN11" s="146"/>
      <c r="AO11" s="1118"/>
    </row>
    <row r="12" spans="1:41" ht="15" x14ac:dyDescent="0.2">
      <c r="A12" s="1284" t="s">
        <v>43</v>
      </c>
      <c r="B12" s="796" t="s">
        <v>61</v>
      </c>
      <c r="C12" s="1283" t="s">
        <v>44</v>
      </c>
      <c r="D12" s="421"/>
      <c r="E12" s="421"/>
      <c r="F12" s="422"/>
      <c r="G12" s="423"/>
      <c r="H12" s="590"/>
      <c r="I12" s="421"/>
      <c r="J12" s="422"/>
      <c r="K12" s="424"/>
      <c r="L12" s="421"/>
      <c r="M12" s="421"/>
      <c r="N12" s="425"/>
      <c r="O12" s="426"/>
      <c r="P12" s="427"/>
      <c r="Q12" s="421"/>
      <c r="R12" s="428"/>
      <c r="S12" s="587"/>
      <c r="T12" s="430"/>
      <c r="U12" s="421"/>
      <c r="V12" s="422"/>
      <c r="W12" s="429"/>
      <c r="X12" s="311">
        <v>28</v>
      </c>
      <c r="Y12" s="311"/>
      <c r="Z12" s="655">
        <v>2</v>
      </c>
      <c r="AA12" s="656" t="s">
        <v>1</v>
      </c>
      <c r="AB12" s="421"/>
      <c r="AC12" s="421"/>
      <c r="AD12" s="422"/>
      <c r="AE12" s="426"/>
      <c r="AF12" s="421"/>
      <c r="AG12" s="421"/>
      <c r="AH12" s="422"/>
      <c r="AI12" s="426"/>
      <c r="AJ12" s="370">
        <f t="shared" ref="AJ12:AJ14" si="0">SUM(D12,H12,L12,P12,T12,X12,AB12,AF12)</f>
        <v>28</v>
      </c>
      <c r="AK12" s="657">
        <f t="shared" ref="AK12:AK14" si="1">SUM(E12,I12,M12,Q12,U12,Y12,AC12,AG12)</f>
        <v>0</v>
      </c>
      <c r="AL12" s="370">
        <f t="shared" ref="AL12:AL14" si="2">SUM(F12,J12,N12,R12,V12,Z12,AD12,AH12)</f>
        <v>2</v>
      </c>
      <c r="AM12" s="658">
        <f t="shared" ref="AM12:AM14" si="3">SUM(AJ12,AK12)</f>
        <v>28</v>
      </c>
      <c r="AN12" s="1261" t="s">
        <v>773</v>
      </c>
      <c r="AO12" s="1052" t="s">
        <v>163</v>
      </c>
    </row>
    <row r="13" spans="1:41" s="58" customFormat="1" ht="15" x14ac:dyDescent="0.2">
      <c r="A13" s="761" t="s">
        <v>587</v>
      </c>
      <c r="B13" s="796" t="s">
        <v>61</v>
      </c>
      <c r="C13" s="980" t="s">
        <v>589</v>
      </c>
      <c r="D13" s="115"/>
      <c r="E13" s="116"/>
      <c r="F13" s="117"/>
      <c r="G13" s="118"/>
      <c r="H13" s="115"/>
      <c r="I13" s="116"/>
      <c r="J13" s="117"/>
      <c r="K13" s="119"/>
      <c r="L13" s="116"/>
      <c r="M13" s="116"/>
      <c r="N13" s="117"/>
      <c r="O13" s="118"/>
      <c r="P13" s="115"/>
      <c r="Q13" s="632"/>
      <c r="R13" s="981"/>
      <c r="S13" s="982"/>
      <c r="T13" s="115"/>
      <c r="U13" s="116">
        <v>28</v>
      </c>
      <c r="V13" s="117">
        <v>2</v>
      </c>
      <c r="W13" s="120" t="s">
        <v>416</v>
      </c>
      <c r="X13" s="115"/>
      <c r="Y13" s="116"/>
      <c r="Z13" s="117"/>
      <c r="AA13" s="118"/>
      <c r="AB13" s="115"/>
      <c r="AC13" s="116"/>
      <c r="AD13" s="117"/>
      <c r="AE13" s="118"/>
      <c r="AF13" s="115"/>
      <c r="AG13" s="116"/>
      <c r="AH13" s="117"/>
      <c r="AI13" s="118"/>
      <c r="AJ13" s="770">
        <f t="shared" si="0"/>
        <v>0</v>
      </c>
      <c r="AK13" s="771">
        <f t="shared" si="1"/>
        <v>28</v>
      </c>
      <c r="AL13" s="770">
        <f t="shared" si="2"/>
        <v>2</v>
      </c>
      <c r="AM13" s="772">
        <f t="shared" si="3"/>
        <v>28</v>
      </c>
      <c r="AN13" s="63" t="s">
        <v>179</v>
      </c>
      <c r="AO13" s="1052" t="s">
        <v>564</v>
      </c>
    </row>
    <row r="14" spans="1:41" s="58" customFormat="1" ht="15" x14ac:dyDescent="0.2">
      <c r="A14" s="761" t="s">
        <v>588</v>
      </c>
      <c r="B14" s="796" t="s">
        <v>61</v>
      </c>
      <c r="C14" s="980" t="s">
        <v>590</v>
      </c>
      <c r="D14" s="115"/>
      <c r="E14" s="116"/>
      <c r="F14" s="117"/>
      <c r="G14" s="118"/>
      <c r="H14" s="115"/>
      <c r="I14" s="116"/>
      <c r="J14" s="117"/>
      <c r="K14" s="119"/>
      <c r="L14" s="116"/>
      <c r="M14" s="116"/>
      <c r="N14" s="117"/>
      <c r="O14" s="118"/>
      <c r="P14" s="115"/>
      <c r="Q14" s="632"/>
      <c r="R14" s="983"/>
      <c r="S14" s="984"/>
      <c r="T14" s="115"/>
      <c r="U14" s="116"/>
      <c r="V14" s="117"/>
      <c r="W14" s="120"/>
      <c r="X14" s="115"/>
      <c r="Y14" s="116">
        <v>28</v>
      </c>
      <c r="Z14" s="117">
        <v>2</v>
      </c>
      <c r="AA14" s="118" t="s">
        <v>416</v>
      </c>
      <c r="AB14" s="115"/>
      <c r="AC14" s="116"/>
      <c r="AD14" s="117"/>
      <c r="AE14" s="118"/>
      <c r="AF14" s="115"/>
      <c r="AG14" s="116"/>
      <c r="AH14" s="117"/>
      <c r="AI14" s="118"/>
      <c r="AJ14" s="770">
        <f t="shared" si="0"/>
        <v>0</v>
      </c>
      <c r="AK14" s="771">
        <f t="shared" si="1"/>
        <v>28</v>
      </c>
      <c r="AL14" s="770">
        <f t="shared" si="2"/>
        <v>2</v>
      </c>
      <c r="AM14" s="772">
        <f t="shared" si="3"/>
        <v>28</v>
      </c>
      <c r="AN14" s="63" t="s">
        <v>179</v>
      </c>
      <c r="AO14" s="1052" t="s">
        <v>564</v>
      </c>
    </row>
    <row r="15" spans="1:41" s="57" customFormat="1" ht="15" x14ac:dyDescent="0.2">
      <c r="A15" s="761" t="s">
        <v>665</v>
      </c>
      <c r="B15" s="762" t="s">
        <v>61</v>
      </c>
      <c r="C15" s="763" t="s">
        <v>666</v>
      </c>
      <c r="D15" s="764" t="s">
        <v>85</v>
      </c>
      <c r="E15" s="764" t="s">
        <v>85</v>
      </c>
      <c r="F15" s="765"/>
      <c r="G15" s="766"/>
      <c r="H15" s="767"/>
      <c r="I15" s="764"/>
      <c r="J15" s="765"/>
      <c r="K15" s="768"/>
      <c r="L15" s="764"/>
      <c r="M15" s="764"/>
      <c r="N15" s="765"/>
      <c r="O15" s="769"/>
      <c r="P15" s="767"/>
      <c r="Q15" s="764"/>
      <c r="R15" s="765"/>
      <c r="S15" s="766"/>
      <c r="T15" s="767"/>
      <c r="U15" s="764"/>
      <c r="V15" s="765"/>
      <c r="W15" s="769"/>
      <c r="X15" s="767">
        <v>28</v>
      </c>
      <c r="Y15" s="764">
        <v>28</v>
      </c>
      <c r="Z15" s="765">
        <v>3</v>
      </c>
      <c r="AA15" s="766" t="s">
        <v>101</v>
      </c>
      <c r="AB15" s="764"/>
      <c r="AC15" s="764"/>
      <c r="AD15" s="765"/>
      <c r="AE15" s="766"/>
      <c r="AF15" s="764"/>
      <c r="AG15" s="764"/>
      <c r="AH15" s="765"/>
      <c r="AI15" s="766"/>
      <c r="AJ15" s="770">
        <f>SUM(D15,H15,L15,P15,T15,X15,AB15,AF15)</f>
        <v>28</v>
      </c>
      <c r="AK15" s="771">
        <f t="shared" ref="AK15:AL28" si="4">SUM(E15,I15,M15,Q15,U15,Y15,AC15,AG15)</f>
        <v>28</v>
      </c>
      <c r="AL15" s="770">
        <f t="shared" si="4"/>
        <v>3</v>
      </c>
      <c r="AM15" s="772">
        <f t="shared" ref="AM15:AM30" si="5">SUM(AJ15,AK15)</f>
        <v>56</v>
      </c>
      <c r="AN15" s="63" t="s">
        <v>190</v>
      </c>
      <c r="AO15" s="1052" t="s">
        <v>183</v>
      </c>
    </row>
    <row r="16" spans="1:41" s="57" customFormat="1" ht="15" x14ac:dyDescent="0.2">
      <c r="A16" s="761" t="s">
        <v>667</v>
      </c>
      <c r="B16" s="762" t="s">
        <v>61</v>
      </c>
      <c r="C16" s="773" t="s">
        <v>419</v>
      </c>
      <c r="D16" s="764" t="s">
        <v>85</v>
      </c>
      <c r="E16" s="764" t="s">
        <v>85</v>
      </c>
      <c r="F16" s="765"/>
      <c r="G16" s="766"/>
      <c r="H16" s="767"/>
      <c r="I16" s="764"/>
      <c r="J16" s="765"/>
      <c r="K16" s="768"/>
      <c r="L16" s="764"/>
      <c r="M16" s="764"/>
      <c r="N16" s="765"/>
      <c r="O16" s="769"/>
      <c r="P16" s="767"/>
      <c r="Q16" s="764"/>
      <c r="R16" s="765"/>
      <c r="S16" s="768"/>
      <c r="T16" s="764"/>
      <c r="U16" s="764"/>
      <c r="V16" s="765"/>
      <c r="W16" s="768"/>
      <c r="X16" s="764"/>
      <c r="Y16" s="764"/>
      <c r="Z16" s="765"/>
      <c r="AA16" s="766"/>
      <c r="AB16" s="764">
        <v>14</v>
      </c>
      <c r="AC16" s="764">
        <v>28</v>
      </c>
      <c r="AD16" s="765">
        <v>3</v>
      </c>
      <c r="AE16" s="766" t="s">
        <v>101</v>
      </c>
      <c r="AF16" s="764"/>
      <c r="AG16" s="764"/>
      <c r="AH16" s="765"/>
      <c r="AI16" s="766"/>
      <c r="AJ16" s="770">
        <f>SUM(D16,H16,L16,P16,T16,X16,AB16,AF16)</f>
        <v>14</v>
      </c>
      <c r="AK16" s="771">
        <f t="shared" si="4"/>
        <v>28</v>
      </c>
      <c r="AL16" s="770">
        <f t="shared" si="4"/>
        <v>3</v>
      </c>
      <c r="AM16" s="772">
        <f t="shared" si="5"/>
        <v>42</v>
      </c>
      <c r="AN16" s="63" t="s">
        <v>190</v>
      </c>
      <c r="AO16" s="1052" t="s">
        <v>183</v>
      </c>
    </row>
    <row r="17" spans="1:41" s="57" customFormat="1" ht="15" x14ac:dyDescent="0.2">
      <c r="A17" s="761" t="s">
        <v>668</v>
      </c>
      <c r="B17" s="762" t="s">
        <v>61</v>
      </c>
      <c r="C17" s="773" t="s">
        <v>530</v>
      </c>
      <c r="D17" s="764" t="s">
        <v>85</v>
      </c>
      <c r="E17" s="764" t="s">
        <v>85</v>
      </c>
      <c r="F17" s="765"/>
      <c r="G17" s="766"/>
      <c r="H17" s="767"/>
      <c r="I17" s="764"/>
      <c r="J17" s="765"/>
      <c r="K17" s="768"/>
      <c r="L17" s="764"/>
      <c r="M17" s="764"/>
      <c r="N17" s="765"/>
      <c r="O17" s="769"/>
      <c r="P17" s="767"/>
      <c r="Q17" s="764"/>
      <c r="R17" s="765"/>
      <c r="S17" s="768"/>
      <c r="T17" s="764"/>
      <c r="U17" s="764"/>
      <c r="V17" s="765"/>
      <c r="W17" s="768"/>
      <c r="X17" s="764"/>
      <c r="Y17" s="764"/>
      <c r="Z17" s="765"/>
      <c r="AA17" s="766"/>
      <c r="AB17" s="764"/>
      <c r="AC17" s="764"/>
      <c r="AD17" s="765"/>
      <c r="AE17" s="766"/>
      <c r="AF17" s="764">
        <v>40</v>
      </c>
      <c r="AG17" s="764">
        <v>20</v>
      </c>
      <c r="AH17" s="1132">
        <v>6</v>
      </c>
      <c r="AI17" s="766" t="s">
        <v>101</v>
      </c>
      <c r="AJ17" s="770">
        <f t="shared" ref="AJ17:AL30" si="6">SUM(D17,H17,L17,P17,T17,X17,AB17,AF17)</f>
        <v>40</v>
      </c>
      <c r="AK17" s="771">
        <f t="shared" si="4"/>
        <v>20</v>
      </c>
      <c r="AL17" s="770">
        <f t="shared" si="4"/>
        <v>6</v>
      </c>
      <c r="AM17" s="772">
        <f t="shared" si="5"/>
        <v>60</v>
      </c>
      <c r="AN17" s="63" t="s">
        <v>190</v>
      </c>
      <c r="AO17" s="1052" t="s">
        <v>183</v>
      </c>
    </row>
    <row r="18" spans="1:41" s="57" customFormat="1" ht="15" x14ac:dyDescent="0.2">
      <c r="A18" s="761" t="s">
        <v>426</v>
      </c>
      <c r="B18" s="762" t="s">
        <v>61</v>
      </c>
      <c r="C18" s="773" t="s">
        <v>420</v>
      </c>
      <c r="D18" s="764" t="s">
        <v>85</v>
      </c>
      <c r="E18" s="764" t="s">
        <v>85</v>
      </c>
      <c r="F18" s="765"/>
      <c r="G18" s="766"/>
      <c r="H18" s="767"/>
      <c r="I18" s="764"/>
      <c r="J18" s="765"/>
      <c r="K18" s="768"/>
      <c r="L18" s="764">
        <v>14</v>
      </c>
      <c r="M18" s="764">
        <v>28</v>
      </c>
      <c r="N18" s="765">
        <v>3</v>
      </c>
      <c r="O18" s="769" t="s">
        <v>101</v>
      </c>
      <c r="P18" s="767"/>
      <c r="Q18" s="764"/>
      <c r="R18" s="765"/>
      <c r="S18" s="768"/>
      <c r="T18" s="764"/>
      <c r="U18" s="764"/>
      <c r="V18" s="765"/>
      <c r="W18" s="768"/>
      <c r="X18" s="764"/>
      <c r="Y18" s="764"/>
      <c r="Z18" s="765"/>
      <c r="AA18" s="766"/>
      <c r="AB18" s="764"/>
      <c r="AC18" s="764"/>
      <c r="AD18" s="765"/>
      <c r="AE18" s="766"/>
      <c r="AF18" s="764"/>
      <c r="AG18" s="764"/>
      <c r="AH18" s="765"/>
      <c r="AI18" s="766"/>
      <c r="AJ18" s="770">
        <f t="shared" si="6"/>
        <v>14</v>
      </c>
      <c r="AK18" s="771">
        <f t="shared" si="4"/>
        <v>28</v>
      </c>
      <c r="AL18" s="770">
        <f t="shared" si="4"/>
        <v>3</v>
      </c>
      <c r="AM18" s="772">
        <f t="shared" si="5"/>
        <v>42</v>
      </c>
      <c r="AN18" s="63" t="s">
        <v>190</v>
      </c>
      <c r="AO18" s="1052" t="s">
        <v>591</v>
      </c>
    </row>
    <row r="19" spans="1:41" s="57" customFormat="1" ht="15" x14ac:dyDescent="0.2">
      <c r="A19" s="761" t="s">
        <v>427</v>
      </c>
      <c r="B19" s="762" t="s">
        <v>61</v>
      </c>
      <c r="C19" s="773" t="s">
        <v>421</v>
      </c>
      <c r="D19" s="764" t="s">
        <v>85</v>
      </c>
      <c r="E19" s="764" t="s">
        <v>85</v>
      </c>
      <c r="F19" s="765"/>
      <c r="G19" s="766"/>
      <c r="H19" s="767"/>
      <c r="I19" s="764"/>
      <c r="J19" s="765"/>
      <c r="K19" s="768"/>
      <c r="L19" s="764"/>
      <c r="M19" s="764"/>
      <c r="N19" s="765"/>
      <c r="O19" s="769"/>
      <c r="P19" s="767">
        <v>28</v>
      </c>
      <c r="Q19" s="764">
        <v>28</v>
      </c>
      <c r="R19" s="765">
        <v>2</v>
      </c>
      <c r="S19" s="768" t="s">
        <v>101</v>
      </c>
      <c r="T19" s="764"/>
      <c r="U19" s="764"/>
      <c r="V19" s="765"/>
      <c r="W19" s="768"/>
      <c r="X19" s="764"/>
      <c r="Y19" s="764"/>
      <c r="Z19" s="765"/>
      <c r="AA19" s="766"/>
      <c r="AB19" s="764"/>
      <c r="AC19" s="764"/>
      <c r="AD19" s="765"/>
      <c r="AE19" s="766"/>
      <c r="AF19" s="764"/>
      <c r="AG19" s="764"/>
      <c r="AH19" s="765"/>
      <c r="AI19" s="766"/>
      <c r="AJ19" s="770">
        <f t="shared" si="6"/>
        <v>28</v>
      </c>
      <c r="AK19" s="771">
        <f t="shared" si="4"/>
        <v>28</v>
      </c>
      <c r="AL19" s="770">
        <f t="shared" si="4"/>
        <v>2</v>
      </c>
      <c r="AM19" s="772">
        <f t="shared" si="5"/>
        <v>56</v>
      </c>
      <c r="AN19" s="63" t="s">
        <v>190</v>
      </c>
      <c r="AO19" s="1052" t="s">
        <v>591</v>
      </c>
    </row>
    <row r="20" spans="1:41" s="57" customFormat="1" ht="15" x14ac:dyDescent="0.2">
      <c r="A20" s="761" t="s">
        <v>428</v>
      </c>
      <c r="B20" s="762" t="s">
        <v>61</v>
      </c>
      <c r="C20" s="774" t="s">
        <v>422</v>
      </c>
      <c r="D20" s="767" t="s">
        <v>85</v>
      </c>
      <c r="E20" s="764" t="s">
        <v>85</v>
      </c>
      <c r="F20" s="765"/>
      <c r="G20" s="766"/>
      <c r="H20" s="767"/>
      <c r="I20" s="764"/>
      <c r="J20" s="765"/>
      <c r="K20" s="768"/>
      <c r="L20" s="764"/>
      <c r="M20" s="764"/>
      <c r="N20" s="765"/>
      <c r="O20" s="769"/>
      <c r="P20" s="767"/>
      <c r="Q20" s="764"/>
      <c r="R20" s="765"/>
      <c r="S20" s="768"/>
      <c r="T20" s="764">
        <v>14</v>
      </c>
      <c r="U20" s="764">
        <v>28</v>
      </c>
      <c r="V20" s="765">
        <v>4</v>
      </c>
      <c r="W20" s="768" t="s">
        <v>445</v>
      </c>
      <c r="X20" s="764"/>
      <c r="Y20" s="764"/>
      <c r="Z20" s="765"/>
      <c r="AA20" s="766"/>
      <c r="AB20" s="764"/>
      <c r="AC20" s="764"/>
      <c r="AD20" s="765"/>
      <c r="AE20" s="766"/>
      <c r="AF20" s="764"/>
      <c r="AG20" s="764"/>
      <c r="AH20" s="765"/>
      <c r="AI20" s="766"/>
      <c r="AJ20" s="770">
        <f t="shared" si="6"/>
        <v>14</v>
      </c>
      <c r="AK20" s="771">
        <f t="shared" si="4"/>
        <v>28</v>
      </c>
      <c r="AL20" s="770">
        <f t="shared" si="4"/>
        <v>4</v>
      </c>
      <c r="AM20" s="772">
        <f t="shared" si="5"/>
        <v>42</v>
      </c>
      <c r="AN20" s="63" t="s">
        <v>190</v>
      </c>
      <c r="AO20" s="1052" t="s">
        <v>165</v>
      </c>
    </row>
    <row r="21" spans="1:41" s="57" customFormat="1" ht="15" x14ac:dyDescent="0.2">
      <c r="A21" s="775" t="s">
        <v>429</v>
      </c>
      <c r="B21" s="762" t="s">
        <v>61</v>
      </c>
      <c r="C21" s="776" t="s">
        <v>423</v>
      </c>
      <c r="D21" s="767"/>
      <c r="E21" s="764"/>
      <c r="F21" s="765"/>
      <c r="G21" s="766"/>
      <c r="H21" s="767"/>
      <c r="I21" s="764"/>
      <c r="J21" s="765"/>
      <c r="K21" s="768"/>
      <c r="L21" s="764"/>
      <c r="M21" s="764"/>
      <c r="N21" s="765"/>
      <c r="O21" s="769"/>
      <c r="P21" s="767"/>
      <c r="Q21" s="764"/>
      <c r="R21" s="765"/>
      <c r="S21" s="768"/>
      <c r="T21" s="764"/>
      <c r="U21" s="764"/>
      <c r="V21" s="765"/>
      <c r="W21" s="768"/>
      <c r="X21" s="764">
        <v>42</v>
      </c>
      <c r="Y21" s="764">
        <v>56</v>
      </c>
      <c r="Z21" s="1132">
        <v>5</v>
      </c>
      <c r="AA21" s="766" t="s">
        <v>101</v>
      </c>
      <c r="AB21" s="764"/>
      <c r="AC21" s="764"/>
      <c r="AD21" s="765"/>
      <c r="AE21" s="766"/>
      <c r="AF21" s="764"/>
      <c r="AG21" s="764"/>
      <c r="AH21" s="765"/>
      <c r="AI21" s="766"/>
      <c r="AJ21" s="770">
        <f t="shared" si="6"/>
        <v>42</v>
      </c>
      <c r="AK21" s="771">
        <f t="shared" si="4"/>
        <v>56</v>
      </c>
      <c r="AL21" s="770">
        <f t="shared" si="4"/>
        <v>5</v>
      </c>
      <c r="AM21" s="772">
        <f t="shared" si="5"/>
        <v>98</v>
      </c>
      <c r="AN21" s="63" t="s">
        <v>190</v>
      </c>
      <c r="AO21" s="1052" t="s">
        <v>165</v>
      </c>
    </row>
    <row r="22" spans="1:41" s="57" customFormat="1" ht="15" x14ac:dyDescent="0.2">
      <c r="A22" s="775" t="s">
        <v>430</v>
      </c>
      <c r="B22" s="762" t="s">
        <v>61</v>
      </c>
      <c r="C22" s="776" t="s">
        <v>424</v>
      </c>
      <c r="D22" s="767"/>
      <c r="E22" s="764"/>
      <c r="F22" s="765"/>
      <c r="G22" s="766"/>
      <c r="H22" s="767"/>
      <c r="I22" s="764"/>
      <c r="J22" s="765"/>
      <c r="K22" s="768"/>
      <c r="L22" s="764"/>
      <c r="M22" s="764"/>
      <c r="N22" s="765"/>
      <c r="O22" s="769"/>
      <c r="P22" s="767"/>
      <c r="Q22" s="764"/>
      <c r="R22" s="765"/>
      <c r="S22" s="768"/>
      <c r="T22" s="764"/>
      <c r="U22" s="764"/>
      <c r="V22" s="765"/>
      <c r="W22" s="768"/>
      <c r="X22" s="764"/>
      <c r="Y22" s="764"/>
      <c r="Z22" s="765"/>
      <c r="AA22" s="766"/>
      <c r="AB22" s="764">
        <v>28</v>
      </c>
      <c r="AC22" s="764">
        <v>28</v>
      </c>
      <c r="AD22" s="765">
        <v>4</v>
      </c>
      <c r="AE22" s="766" t="s">
        <v>101</v>
      </c>
      <c r="AF22" s="764"/>
      <c r="AG22" s="764"/>
      <c r="AH22" s="765"/>
      <c r="AI22" s="766"/>
      <c r="AJ22" s="770">
        <f t="shared" si="6"/>
        <v>28</v>
      </c>
      <c r="AK22" s="771">
        <f t="shared" si="4"/>
        <v>28</v>
      </c>
      <c r="AL22" s="770">
        <f t="shared" si="4"/>
        <v>4</v>
      </c>
      <c r="AM22" s="772">
        <f t="shared" si="5"/>
        <v>56</v>
      </c>
      <c r="AN22" s="63" t="s">
        <v>190</v>
      </c>
      <c r="AO22" s="1052" t="s">
        <v>165</v>
      </c>
    </row>
    <row r="23" spans="1:41" s="57" customFormat="1" ht="15" x14ac:dyDescent="0.2">
      <c r="A23" s="775" t="s">
        <v>431</v>
      </c>
      <c r="B23" s="762" t="s">
        <v>61</v>
      </c>
      <c r="C23" s="776" t="s">
        <v>425</v>
      </c>
      <c r="D23" s="767"/>
      <c r="E23" s="764"/>
      <c r="F23" s="765"/>
      <c r="G23" s="766"/>
      <c r="H23" s="767"/>
      <c r="I23" s="764"/>
      <c r="J23" s="765"/>
      <c r="K23" s="768"/>
      <c r="L23" s="764"/>
      <c r="M23" s="764"/>
      <c r="N23" s="765"/>
      <c r="O23" s="769"/>
      <c r="P23" s="767"/>
      <c r="Q23" s="764"/>
      <c r="R23" s="765"/>
      <c r="S23" s="768"/>
      <c r="T23" s="764"/>
      <c r="U23" s="764"/>
      <c r="V23" s="765"/>
      <c r="W23" s="768"/>
      <c r="X23" s="764"/>
      <c r="Y23" s="764"/>
      <c r="Z23" s="765"/>
      <c r="AA23" s="766"/>
      <c r="AB23" s="764"/>
      <c r="AC23" s="764"/>
      <c r="AD23" s="765"/>
      <c r="AE23" s="766"/>
      <c r="AF23" s="764">
        <v>0</v>
      </c>
      <c r="AG23" s="764">
        <v>20</v>
      </c>
      <c r="AH23" s="765">
        <v>2</v>
      </c>
      <c r="AI23" s="766" t="s">
        <v>445</v>
      </c>
      <c r="AJ23" s="770">
        <f t="shared" si="6"/>
        <v>0</v>
      </c>
      <c r="AK23" s="771">
        <f t="shared" si="4"/>
        <v>20</v>
      </c>
      <c r="AL23" s="770">
        <f t="shared" si="4"/>
        <v>2</v>
      </c>
      <c r="AM23" s="772">
        <f t="shared" si="5"/>
        <v>20</v>
      </c>
      <c r="AN23" s="63" t="s">
        <v>190</v>
      </c>
      <c r="AO23" s="1052" t="s">
        <v>165</v>
      </c>
    </row>
    <row r="24" spans="1:41" s="57" customFormat="1" ht="15" x14ac:dyDescent="0.2">
      <c r="A24" s="775" t="s">
        <v>432</v>
      </c>
      <c r="B24" s="762" t="s">
        <v>61</v>
      </c>
      <c r="C24" s="776" t="s">
        <v>439</v>
      </c>
      <c r="D24" s="767"/>
      <c r="E24" s="764"/>
      <c r="F24" s="765"/>
      <c r="G24" s="766"/>
      <c r="H24" s="767">
        <v>14</v>
      </c>
      <c r="I24" s="764">
        <v>28</v>
      </c>
      <c r="J24" s="765">
        <v>3</v>
      </c>
      <c r="K24" s="768" t="s">
        <v>86</v>
      </c>
      <c r="L24" s="764"/>
      <c r="M24" s="764"/>
      <c r="N24" s="765"/>
      <c r="O24" s="769"/>
      <c r="P24" s="767"/>
      <c r="Q24" s="764"/>
      <c r="R24" s="765"/>
      <c r="S24" s="768"/>
      <c r="T24" s="764"/>
      <c r="U24" s="764"/>
      <c r="V24" s="765"/>
      <c r="W24" s="768"/>
      <c r="X24" s="764"/>
      <c r="Y24" s="764"/>
      <c r="Z24" s="765"/>
      <c r="AA24" s="766"/>
      <c r="AB24" s="764"/>
      <c r="AC24" s="764"/>
      <c r="AD24" s="765"/>
      <c r="AE24" s="766"/>
      <c r="AF24" s="764"/>
      <c r="AG24" s="764"/>
      <c r="AH24" s="765"/>
      <c r="AI24" s="766"/>
      <c r="AJ24" s="770">
        <f t="shared" si="6"/>
        <v>14</v>
      </c>
      <c r="AK24" s="771">
        <f t="shared" si="4"/>
        <v>28</v>
      </c>
      <c r="AL24" s="770">
        <f t="shared" si="4"/>
        <v>3</v>
      </c>
      <c r="AM24" s="772">
        <f t="shared" si="5"/>
        <v>42</v>
      </c>
      <c r="AN24" s="63" t="s">
        <v>190</v>
      </c>
      <c r="AO24" s="1052" t="s">
        <v>563</v>
      </c>
    </row>
    <row r="25" spans="1:41" s="57" customFormat="1" ht="15" x14ac:dyDescent="0.2">
      <c r="A25" s="775" t="s">
        <v>669</v>
      </c>
      <c r="B25" s="762" t="s">
        <v>61</v>
      </c>
      <c r="C25" s="985" t="s">
        <v>506</v>
      </c>
      <c r="D25" s="767"/>
      <c r="E25" s="764"/>
      <c r="F25" s="765"/>
      <c r="G25" s="766"/>
      <c r="H25" s="767"/>
      <c r="I25" s="764"/>
      <c r="J25" s="765"/>
      <c r="K25" s="768"/>
      <c r="L25" s="764"/>
      <c r="M25" s="764"/>
      <c r="N25" s="765"/>
      <c r="O25" s="769"/>
      <c r="P25" s="767"/>
      <c r="Q25" s="764"/>
      <c r="R25" s="765"/>
      <c r="S25" s="768"/>
      <c r="T25" s="777"/>
      <c r="U25" s="777"/>
      <c r="V25" s="778"/>
      <c r="W25" s="779"/>
      <c r="X25" s="777"/>
      <c r="Y25" s="777"/>
      <c r="Z25" s="778"/>
      <c r="AA25" s="986"/>
      <c r="AB25" s="777">
        <v>14</v>
      </c>
      <c r="AC25" s="777">
        <v>14</v>
      </c>
      <c r="AD25" s="778">
        <v>3</v>
      </c>
      <c r="AE25" s="986" t="s">
        <v>86</v>
      </c>
      <c r="AF25" s="764"/>
      <c r="AG25" s="764"/>
      <c r="AH25" s="765"/>
      <c r="AI25" s="766"/>
      <c r="AJ25" s="770">
        <f t="shared" si="6"/>
        <v>14</v>
      </c>
      <c r="AK25" s="771">
        <f t="shared" si="4"/>
        <v>14</v>
      </c>
      <c r="AL25" s="770">
        <f t="shared" si="4"/>
        <v>3</v>
      </c>
      <c r="AM25" s="772">
        <f t="shared" si="5"/>
        <v>28</v>
      </c>
      <c r="AN25" s="63" t="s">
        <v>190</v>
      </c>
      <c r="AO25" s="1052" t="s">
        <v>309</v>
      </c>
    </row>
    <row r="26" spans="1:41" s="57" customFormat="1" ht="15" x14ac:dyDescent="0.2">
      <c r="A26" s="775" t="s">
        <v>670</v>
      </c>
      <c r="B26" s="762" t="s">
        <v>61</v>
      </c>
      <c r="C26" s="985" t="s">
        <v>507</v>
      </c>
      <c r="D26" s="767"/>
      <c r="E26" s="764"/>
      <c r="F26" s="765"/>
      <c r="G26" s="766"/>
      <c r="H26" s="767"/>
      <c r="I26" s="764"/>
      <c r="J26" s="765"/>
      <c r="K26" s="768"/>
      <c r="L26" s="764"/>
      <c r="M26" s="764"/>
      <c r="N26" s="765"/>
      <c r="O26" s="769"/>
      <c r="P26" s="767"/>
      <c r="Q26" s="764"/>
      <c r="R26" s="765"/>
      <c r="S26" s="768"/>
      <c r="T26" s="777"/>
      <c r="U26" s="777"/>
      <c r="V26" s="778"/>
      <c r="W26" s="779"/>
      <c r="X26" s="777">
        <v>0</v>
      </c>
      <c r="Y26" s="777">
        <v>14</v>
      </c>
      <c r="Z26" s="778">
        <v>2</v>
      </c>
      <c r="AA26" s="986" t="s">
        <v>86</v>
      </c>
      <c r="AB26" s="777"/>
      <c r="AC26" s="777"/>
      <c r="AD26" s="778"/>
      <c r="AE26" s="986"/>
      <c r="AF26" s="764"/>
      <c r="AG26" s="764"/>
      <c r="AH26" s="765"/>
      <c r="AI26" s="766"/>
      <c r="AJ26" s="770">
        <f t="shared" si="6"/>
        <v>0</v>
      </c>
      <c r="AK26" s="771">
        <f t="shared" si="4"/>
        <v>14</v>
      </c>
      <c r="AL26" s="770">
        <f t="shared" si="4"/>
        <v>2</v>
      </c>
      <c r="AM26" s="772">
        <f t="shared" si="5"/>
        <v>14</v>
      </c>
      <c r="AN26" s="63" t="s">
        <v>671</v>
      </c>
      <c r="AO26" s="1052" t="s">
        <v>672</v>
      </c>
    </row>
    <row r="27" spans="1:41" s="57" customFormat="1" ht="15" x14ac:dyDescent="0.2">
      <c r="A27" s="775" t="s">
        <v>433</v>
      </c>
      <c r="B27" s="762" t="s">
        <v>61</v>
      </c>
      <c r="C27" s="776" t="s">
        <v>440</v>
      </c>
      <c r="D27" s="767"/>
      <c r="E27" s="764"/>
      <c r="F27" s="765"/>
      <c r="G27" s="766"/>
      <c r="H27" s="767"/>
      <c r="I27" s="764"/>
      <c r="J27" s="765"/>
      <c r="K27" s="768"/>
      <c r="L27" s="764"/>
      <c r="M27" s="764"/>
      <c r="N27" s="765"/>
      <c r="O27" s="769"/>
      <c r="P27" s="767">
        <v>14</v>
      </c>
      <c r="Q27" s="764">
        <v>14</v>
      </c>
      <c r="R27" s="765">
        <v>2</v>
      </c>
      <c r="S27" s="768" t="s">
        <v>1</v>
      </c>
      <c r="T27" s="777"/>
      <c r="U27" s="777"/>
      <c r="V27" s="778"/>
      <c r="W27" s="779"/>
      <c r="X27" s="777"/>
      <c r="Y27" s="764"/>
      <c r="Z27" s="765"/>
      <c r="AA27" s="766"/>
      <c r="AB27" s="764"/>
      <c r="AC27" s="764"/>
      <c r="AD27" s="765"/>
      <c r="AE27" s="766"/>
      <c r="AF27" s="764"/>
      <c r="AG27" s="764"/>
      <c r="AH27" s="765"/>
      <c r="AI27" s="766"/>
      <c r="AJ27" s="770">
        <f t="shared" si="6"/>
        <v>14</v>
      </c>
      <c r="AK27" s="771">
        <f t="shared" si="4"/>
        <v>14</v>
      </c>
      <c r="AL27" s="770">
        <f t="shared" si="4"/>
        <v>2</v>
      </c>
      <c r="AM27" s="772">
        <f t="shared" si="5"/>
        <v>28</v>
      </c>
      <c r="AN27" s="63" t="s">
        <v>190</v>
      </c>
      <c r="AO27" s="1052" t="s">
        <v>309</v>
      </c>
    </row>
    <row r="28" spans="1:41" s="57" customFormat="1" ht="15" x14ac:dyDescent="0.2">
      <c r="A28" s="775" t="s">
        <v>434</v>
      </c>
      <c r="B28" s="762" t="s">
        <v>61</v>
      </c>
      <c r="C28" s="780" t="s">
        <v>441</v>
      </c>
      <c r="D28" s="767"/>
      <c r="E28" s="764"/>
      <c r="F28" s="765"/>
      <c r="G28" s="766"/>
      <c r="H28" s="767"/>
      <c r="I28" s="764"/>
      <c r="J28" s="765"/>
      <c r="K28" s="768"/>
      <c r="L28" s="764"/>
      <c r="M28" s="764"/>
      <c r="N28" s="765"/>
      <c r="O28" s="769"/>
      <c r="P28" s="767"/>
      <c r="Q28" s="764"/>
      <c r="R28" s="765"/>
      <c r="S28" s="768"/>
      <c r="T28" s="764"/>
      <c r="U28" s="764"/>
      <c r="V28" s="765"/>
      <c r="W28" s="768"/>
      <c r="X28" s="764"/>
      <c r="Y28" s="764"/>
      <c r="Z28" s="765"/>
      <c r="AA28" s="766"/>
      <c r="AB28" s="764">
        <v>28</v>
      </c>
      <c r="AC28" s="764">
        <v>42</v>
      </c>
      <c r="AD28" s="765">
        <v>5</v>
      </c>
      <c r="AE28" s="766" t="s">
        <v>101</v>
      </c>
      <c r="AF28" s="764"/>
      <c r="AG28" s="764"/>
      <c r="AH28" s="765"/>
      <c r="AI28" s="766"/>
      <c r="AJ28" s="770">
        <f t="shared" si="6"/>
        <v>28</v>
      </c>
      <c r="AK28" s="771">
        <f t="shared" si="4"/>
        <v>42</v>
      </c>
      <c r="AL28" s="770">
        <f t="shared" si="4"/>
        <v>5</v>
      </c>
      <c r="AM28" s="772">
        <f t="shared" si="5"/>
        <v>70</v>
      </c>
      <c r="AN28" s="63" t="s">
        <v>190</v>
      </c>
      <c r="AO28" s="1052" t="s">
        <v>195</v>
      </c>
    </row>
    <row r="29" spans="1:41" s="57" customFormat="1" ht="15" x14ac:dyDescent="0.2">
      <c r="A29" s="775" t="s">
        <v>435</v>
      </c>
      <c r="B29" s="762" t="s">
        <v>61</v>
      </c>
      <c r="C29" s="781" t="s">
        <v>442</v>
      </c>
      <c r="D29" s="767"/>
      <c r="E29" s="764"/>
      <c r="F29" s="765"/>
      <c r="G29" s="766"/>
      <c r="H29" s="767"/>
      <c r="I29" s="764"/>
      <c r="J29" s="765"/>
      <c r="K29" s="768"/>
      <c r="L29" s="764"/>
      <c r="M29" s="764"/>
      <c r="N29" s="765"/>
      <c r="O29" s="769"/>
      <c r="P29" s="767"/>
      <c r="Q29" s="764"/>
      <c r="R29" s="765"/>
      <c r="S29" s="768"/>
      <c r="T29" s="764"/>
      <c r="U29" s="764"/>
      <c r="V29" s="765"/>
      <c r="W29" s="768"/>
      <c r="X29" s="764"/>
      <c r="Y29" s="764"/>
      <c r="Z29" s="765"/>
      <c r="AA29" s="766"/>
      <c r="AB29" s="764"/>
      <c r="AC29" s="764"/>
      <c r="AD29" s="765"/>
      <c r="AE29" s="766"/>
      <c r="AF29" s="764">
        <v>20</v>
      </c>
      <c r="AG29" s="764">
        <v>20</v>
      </c>
      <c r="AH29" s="765">
        <v>3</v>
      </c>
      <c r="AI29" s="766" t="s">
        <v>445</v>
      </c>
      <c r="AJ29" s="770">
        <f t="shared" si="6"/>
        <v>20</v>
      </c>
      <c r="AK29" s="771">
        <f t="shared" si="6"/>
        <v>20</v>
      </c>
      <c r="AL29" s="770">
        <f t="shared" si="6"/>
        <v>3</v>
      </c>
      <c r="AM29" s="772">
        <f t="shared" si="5"/>
        <v>40</v>
      </c>
      <c r="AN29" s="63" t="s">
        <v>190</v>
      </c>
      <c r="AO29" s="1052" t="s">
        <v>195</v>
      </c>
    </row>
    <row r="30" spans="1:41" s="57" customFormat="1" ht="15" x14ac:dyDescent="0.2">
      <c r="A30" s="782" t="s">
        <v>436</v>
      </c>
      <c r="B30" s="783" t="s">
        <v>61</v>
      </c>
      <c r="C30" s="784" t="s">
        <v>145</v>
      </c>
      <c r="D30" s="785"/>
      <c r="E30" s="786"/>
      <c r="F30" s="787"/>
      <c r="G30" s="788"/>
      <c r="H30" s="785"/>
      <c r="I30" s="786"/>
      <c r="J30" s="787"/>
      <c r="K30" s="789"/>
      <c r="L30" s="786"/>
      <c r="M30" s="786"/>
      <c r="N30" s="787"/>
      <c r="O30" s="790"/>
      <c r="P30" s="785"/>
      <c r="Q30" s="786"/>
      <c r="R30" s="787"/>
      <c r="S30" s="789"/>
      <c r="T30" s="786"/>
      <c r="U30" s="786"/>
      <c r="V30" s="787"/>
      <c r="W30" s="789"/>
      <c r="X30" s="786"/>
      <c r="Y30" s="786"/>
      <c r="Z30" s="787"/>
      <c r="AA30" s="788"/>
      <c r="AB30" s="786"/>
      <c r="AC30" s="786"/>
      <c r="AD30" s="787"/>
      <c r="AE30" s="788"/>
      <c r="AF30" s="786">
        <v>0</v>
      </c>
      <c r="AG30" s="786">
        <v>10</v>
      </c>
      <c r="AH30" s="787">
        <v>2</v>
      </c>
      <c r="AI30" s="788" t="s">
        <v>86</v>
      </c>
      <c r="AJ30" s="791">
        <f t="shared" si="6"/>
        <v>0</v>
      </c>
      <c r="AK30" s="792">
        <f t="shared" si="6"/>
        <v>10</v>
      </c>
      <c r="AL30" s="791">
        <f t="shared" si="6"/>
        <v>2</v>
      </c>
      <c r="AM30" s="793">
        <f t="shared" si="5"/>
        <v>10</v>
      </c>
      <c r="AN30" s="63" t="s">
        <v>190</v>
      </c>
      <c r="AO30" s="1113" t="s">
        <v>195</v>
      </c>
    </row>
    <row r="31" spans="1:41" s="622" customFormat="1" ht="15" x14ac:dyDescent="0.2">
      <c r="A31" s="775" t="s">
        <v>438</v>
      </c>
      <c r="B31" s="798" t="s">
        <v>61</v>
      </c>
      <c r="C31" s="797" t="s">
        <v>444</v>
      </c>
      <c r="D31" s="577"/>
      <c r="E31" s="577"/>
      <c r="F31" s="577"/>
      <c r="G31" s="577"/>
      <c r="H31" s="577"/>
      <c r="I31" s="577"/>
      <c r="J31" s="577"/>
      <c r="K31" s="577"/>
      <c r="L31" s="577"/>
      <c r="M31" s="577"/>
      <c r="N31" s="577"/>
      <c r="O31" s="577"/>
      <c r="P31" s="577"/>
      <c r="Q31" s="577"/>
      <c r="R31" s="577"/>
      <c r="S31" s="577"/>
      <c r="T31" s="577">
        <v>14</v>
      </c>
      <c r="U31" s="577">
        <v>14</v>
      </c>
      <c r="V31" s="577">
        <v>2</v>
      </c>
      <c r="W31" s="577" t="s">
        <v>1</v>
      </c>
      <c r="X31" s="577"/>
      <c r="Y31" s="577"/>
      <c r="Z31" s="577"/>
      <c r="AA31" s="577"/>
      <c r="AB31" s="577"/>
      <c r="AC31" s="577"/>
      <c r="AD31" s="577"/>
      <c r="AE31" s="577"/>
      <c r="AF31" s="577"/>
      <c r="AG31" s="577"/>
      <c r="AH31" s="577"/>
      <c r="AI31" s="577"/>
      <c r="AJ31" s="168">
        <f t="shared" ref="AJ31:AJ32" si="7">SUM(D31,H31,L31,P31,T31,X31,AB31,AF31)</f>
        <v>14</v>
      </c>
      <c r="AK31" s="168">
        <f t="shared" ref="AK31:AK32" si="8">SUM(E31,I31,M31,Q31,U31,Y31,AC31,AG31)</f>
        <v>14</v>
      </c>
      <c r="AL31" s="168">
        <f t="shared" ref="AL31:AL32" si="9">SUM(F31,J31,N31,R31,V31,Z31,AD31,AH31)</f>
        <v>2</v>
      </c>
      <c r="AM31" s="795">
        <f t="shared" ref="AM31:AM32" si="10">SUM(AJ31,AK31)</f>
        <v>28</v>
      </c>
      <c r="AN31" s="1114" t="s">
        <v>168</v>
      </c>
      <c r="AO31" s="1119" t="s">
        <v>653</v>
      </c>
    </row>
    <row r="32" spans="1:41" s="57" customFormat="1" ht="15.75" thickBot="1" x14ac:dyDescent="0.25">
      <c r="A32" s="799" t="s">
        <v>437</v>
      </c>
      <c r="B32" s="800" t="s">
        <v>61</v>
      </c>
      <c r="C32" s="801" t="s">
        <v>443</v>
      </c>
      <c r="D32" s="802"/>
      <c r="E32" s="803"/>
      <c r="F32" s="804"/>
      <c r="G32" s="805"/>
      <c r="H32" s="802"/>
      <c r="I32" s="803"/>
      <c r="J32" s="804"/>
      <c r="K32" s="806"/>
      <c r="L32" s="803"/>
      <c r="M32" s="803"/>
      <c r="N32" s="804"/>
      <c r="O32" s="807"/>
      <c r="P32" s="802"/>
      <c r="Q32" s="803"/>
      <c r="R32" s="804"/>
      <c r="S32" s="806"/>
      <c r="T32" s="803">
        <v>14</v>
      </c>
      <c r="U32" s="803">
        <v>14</v>
      </c>
      <c r="V32" s="804">
        <v>2</v>
      </c>
      <c r="W32" s="806" t="s">
        <v>86</v>
      </c>
      <c r="X32" s="803"/>
      <c r="Y32" s="803"/>
      <c r="Z32" s="804"/>
      <c r="AA32" s="805"/>
      <c r="AB32" s="803"/>
      <c r="AC32" s="803"/>
      <c r="AD32" s="804"/>
      <c r="AE32" s="805"/>
      <c r="AF32" s="803"/>
      <c r="AG32" s="803"/>
      <c r="AH32" s="804"/>
      <c r="AI32" s="805"/>
      <c r="AJ32" s="808">
        <f t="shared" si="7"/>
        <v>14</v>
      </c>
      <c r="AK32" s="809">
        <f t="shared" si="8"/>
        <v>14</v>
      </c>
      <c r="AL32" s="808">
        <f t="shared" si="9"/>
        <v>2</v>
      </c>
      <c r="AM32" s="810">
        <f t="shared" si="10"/>
        <v>28</v>
      </c>
      <c r="AN32" s="811" t="s">
        <v>160</v>
      </c>
      <c r="AO32" s="1107" t="s">
        <v>169</v>
      </c>
    </row>
    <row r="33" spans="1:42" s="816" customFormat="1" ht="16.5" thickBot="1" x14ac:dyDescent="0.3">
      <c r="A33" s="819"/>
      <c r="B33" s="820"/>
      <c r="C33" s="821" t="s">
        <v>522</v>
      </c>
      <c r="D33" s="822">
        <f>SUM(D12:D32)</f>
        <v>0</v>
      </c>
      <c r="E33" s="409">
        <f>SUM(E12:E32)</f>
        <v>0</v>
      </c>
      <c r="F33" s="409">
        <f>SUM(F12:F32)</f>
        <v>0</v>
      </c>
      <c r="G33" s="823" t="s">
        <v>18</v>
      </c>
      <c r="H33" s="822">
        <f>SUM(H12:H32)</f>
        <v>14</v>
      </c>
      <c r="I33" s="409">
        <f>SUM(I12:I32)</f>
        <v>28</v>
      </c>
      <c r="J33" s="409">
        <f>SUM(J12:J32)</f>
        <v>3</v>
      </c>
      <c r="K33" s="823" t="s">
        <v>18</v>
      </c>
      <c r="L33" s="409">
        <f>SUM(L12:L32)</f>
        <v>14</v>
      </c>
      <c r="M33" s="409">
        <f>SUM(M12:M32)</f>
        <v>28</v>
      </c>
      <c r="N33" s="409">
        <f>SUM(N12:N32)</f>
        <v>3</v>
      </c>
      <c r="O33" s="823" t="s">
        <v>18</v>
      </c>
      <c r="P33" s="409">
        <f>SUM(P12:P32)</f>
        <v>42</v>
      </c>
      <c r="Q33" s="409">
        <f>SUM(Q12:Q32)</f>
        <v>42</v>
      </c>
      <c r="R33" s="409">
        <f>SUM(R12:R32)</f>
        <v>4</v>
      </c>
      <c r="S33" s="823" t="s">
        <v>18</v>
      </c>
      <c r="T33" s="409">
        <f>SUM(T12:T32)</f>
        <v>42</v>
      </c>
      <c r="U33" s="409">
        <f>SUM(U12:U32)</f>
        <v>84</v>
      </c>
      <c r="V33" s="409">
        <f>SUM(V12:V32)</f>
        <v>10</v>
      </c>
      <c r="W33" s="823" t="s">
        <v>18</v>
      </c>
      <c r="X33" s="409">
        <f>SUM(X12:X32)</f>
        <v>98</v>
      </c>
      <c r="Y33" s="409">
        <f>SUM(Y12:Y32)</f>
        <v>126</v>
      </c>
      <c r="Z33" s="409">
        <f>SUM(Z12:Z32)</f>
        <v>14</v>
      </c>
      <c r="AA33" s="823" t="s">
        <v>18</v>
      </c>
      <c r="AB33" s="409">
        <f>SUM(AB12:AB32)</f>
        <v>84</v>
      </c>
      <c r="AC33" s="409">
        <f>SUM(AC12:AC32)</f>
        <v>112</v>
      </c>
      <c r="AD33" s="409">
        <f>SUM(AD12:AD32)</f>
        <v>15</v>
      </c>
      <c r="AE33" s="823" t="s">
        <v>18</v>
      </c>
      <c r="AF33" s="409">
        <f>SUM(AF12:AF32)</f>
        <v>60</v>
      </c>
      <c r="AG33" s="409">
        <f>SUM(AG12:AG32)</f>
        <v>70</v>
      </c>
      <c r="AH33" s="409">
        <f>SUM(AH12:AH32)</f>
        <v>13</v>
      </c>
      <c r="AI33" s="823" t="s">
        <v>18</v>
      </c>
      <c r="AJ33" s="822">
        <f>SUM(AJ12:AJ32)</f>
        <v>354</v>
      </c>
      <c r="AK33" s="409">
        <f>SUM(AK12:AK32)</f>
        <v>490</v>
      </c>
      <c r="AL33" s="824">
        <f>SUM(AL12:AL32)</f>
        <v>62</v>
      </c>
      <c r="AM33" s="1124">
        <f>SUM(AM12:AM32)</f>
        <v>844</v>
      </c>
      <c r="AN33" s="389"/>
      <c r="AO33" s="1120"/>
      <c r="AP33" s="1115"/>
    </row>
    <row r="34" spans="1:42" s="816" customFormat="1" ht="16.5" thickBot="1" x14ac:dyDescent="0.3">
      <c r="A34" s="817"/>
      <c r="B34" s="818"/>
      <c r="C34" s="463" t="s">
        <v>106</v>
      </c>
      <c r="D34" s="466">
        <f>D10+D33</f>
        <v>206</v>
      </c>
      <c r="E34" s="464">
        <f>E10+E33</f>
        <v>330</v>
      </c>
      <c r="F34" s="464">
        <f>F10+F33</f>
        <v>30</v>
      </c>
      <c r="G34" s="465" t="s">
        <v>18</v>
      </c>
      <c r="H34" s="464">
        <f>H10+H33</f>
        <v>98</v>
      </c>
      <c r="I34" s="464">
        <f>I10+I33</f>
        <v>280</v>
      </c>
      <c r="J34" s="464">
        <f>J10+J33</f>
        <v>32</v>
      </c>
      <c r="K34" s="465" t="s">
        <v>18</v>
      </c>
      <c r="L34" s="464">
        <f>L10+L33</f>
        <v>112</v>
      </c>
      <c r="M34" s="464">
        <f>M10+M33</f>
        <v>280</v>
      </c>
      <c r="N34" s="464">
        <f>N10+N33</f>
        <v>27</v>
      </c>
      <c r="O34" s="465" t="s">
        <v>18</v>
      </c>
      <c r="P34" s="464">
        <f>P10+P33</f>
        <v>126</v>
      </c>
      <c r="Q34" s="464">
        <f>Q10+Q33</f>
        <v>294</v>
      </c>
      <c r="R34" s="464">
        <f>R10+R33</f>
        <v>27</v>
      </c>
      <c r="S34" s="465" t="s">
        <v>18</v>
      </c>
      <c r="T34" s="464">
        <f>T10+T33</f>
        <v>168</v>
      </c>
      <c r="U34" s="464">
        <f>U10+U33</f>
        <v>238</v>
      </c>
      <c r="V34" s="464">
        <f>V10+V33</f>
        <v>29</v>
      </c>
      <c r="W34" s="465" t="s">
        <v>18</v>
      </c>
      <c r="X34" s="464">
        <f>X10+X33</f>
        <v>140</v>
      </c>
      <c r="Y34" s="464">
        <f>Y10+Y33</f>
        <v>252</v>
      </c>
      <c r="Z34" s="464">
        <f>Z10+Z33</f>
        <v>25</v>
      </c>
      <c r="AA34" s="465" t="s">
        <v>18</v>
      </c>
      <c r="AB34" s="464">
        <f>AB10+AB33</f>
        <v>112</v>
      </c>
      <c r="AC34" s="464">
        <f>AC10+AC33</f>
        <v>280</v>
      </c>
      <c r="AD34" s="464">
        <f>AD10+AD33</f>
        <v>30</v>
      </c>
      <c r="AE34" s="465" t="s">
        <v>18</v>
      </c>
      <c r="AF34" s="464">
        <f>AF10+AF33</f>
        <v>84</v>
      </c>
      <c r="AG34" s="464">
        <f>AG10+AG33</f>
        <v>194</v>
      </c>
      <c r="AH34" s="464">
        <f>AH10+AH33</f>
        <v>27</v>
      </c>
      <c r="AI34" s="465" t="s">
        <v>18</v>
      </c>
      <c r="AJ34" s="466">
        <f>AJ10+AJ33</f>
        <v>976</v>
      </c>
      <c r="AK34" s="467">
        <f>AK10+AK33</f>
        <v>1854</v>
      </c>
      <c r="AL34" s="513">
        <f>AL10+AL33</f>
        <v>227</v>
      </c>
      <c r="AM34" s="874">
        <f>SUM(AM33,AM10)</f>
        <v>2830</v>
      </c>
      <c r="AN34" s="389"/>
      <c r="AO34" s="1120"/>
      <c r="AP34" s="1115"/>
    </row>
    <row r="35" spans="1:42" s="388" customFormat="1" ht="15" x14ac:dyDescent="0.2">
      <c r="A35" s="314"/>
      <c r="B35" s="829"/>
      <c r="C35" s="316" t="s">
        <v>5</v>
      </c>
      <c r="D35" s="1433"/>
      <c r="E35" s="1433"/>
      <c r="F35" s="1433"/>
      <c r="G35" s="1433"/>
      <c r="H35" s="1433"/>
      <c r="I35" s="1433"/>
      <c r="J35" s="1433"/>
      <c r="K35" s="1433"/>
      <c r="L35" s="1433"/>
      <c r="M35" s="1433"/>
      <c r="N35" s="1433"/>
      <c r="O35" s="1433"/>
      <c r="P35" s="1433"/>
      <c r="Q35" s="1433"/>
      <c r="R35" s="1433"/>
      <c r="S35" s="1433"/>
      <c r="T35" s="1433"/>
      <c r="U35" s="1433"/>
      <c r="V35" s="1433"/>
      <c r="W35" s="1433"/>
      <c r="X35" s="1433"/>
      <c r="Y35" s="1433"/>
      <c r="Z35" s="1433"/>
      <c r="AA35" s="1433"/>
      <c r="AB35" s="1433"/>
      <c r="AC35" s="1433"/>
      <c r="AD35" s="1433"/>
      <c r="AE35" s="1433"/>
      <c r="AF35" s="1433"/>
      <c r="AG35" s="1433"/>
      <c r="AH35" s="1433"/>
      <c r="AI35" s="1433"/>
      <c r="AJ35" s="1433"/>
      <c r="AK35" s="1433"/>
      <c r="AL35" s="1434"/>
      <c r="AM35" s="1435"/>
      <c r="AN35" s="1122"/>
      <c r="AO35" s="1121"/>
      <c r="AP35" s="1116"/>
    </row>
    <row r="36" spans="1:42" s="57" customFormat="1" ht="15" x14ac:dyDescent="0.2">
      <c r="A36" s="95" t="s">
        <v>63</v>
      </c>
      <c r="B36" s="112" t="s">
        <v>1</v>
      </c>
      <c r="C36" s="96" t="s">
        <v>64</v>
      </c>
      <c r="D36" s="312" t="s">
        <v>85</v>
      </c>
      <c r="E36" s="312" t="s">
        <v>85</v>
      </c>
      <c r="F36" s="318" t="s">
        <v>18</v>
      </c>
      <c r="G36" s="319"/>
      <c r="H36" s="312" t="s">
        <v>85</v>
      </c>
      <c r="I36" s="312" t="s">
        <v>85</v>
      </c>
      <c r="J36" s="318" t="s">
        <v>18</v>
      </c>
      <c r="K36" s="319"/>
      <c r="L36" s="312" t="s">
        <v>85</v>
      </c>
      <c r="M36" s="312" t="s">
        <v>85</v>
      </c>
      <c r="N36" s="318" t="s">
        <v>18</v>
      </c>
      <c r="O36" s="319"/>
      <c r="P36" s="312" t="s">
        <v>85</v>
      </c>
      <c r="Q36" s="312" t="s">
        <v>85</v>
      </c>
      <c r="R36" s="318" t="s">
        <v>18</v>
      </c>
      <c r="S36" s="319"/>
      <c r="T36" s="312" t="s">
        <v>85</v>
      </c>
      <c r="U36" s="312" t="s">
        <v>85</v>
      </c>
      <c r="V36" s="318" t="s">
        <v>18</v>
      </c>
      <c r="W36" s="319"/>
      <c r="X36" s="312" t="s">
        <v>85</v>
      </c>
      <c r="Y36" s="312" t="s">
        <v>85</v>
      </c>
      <c r="Z36" s="318" t="s">
        <v>18</v>
      </c>
      <c r="AA36" s="826"/>
      <c r="AB36" s="770" t="s">
        <v>85</v>
      </c>
      <c r="AC36" s="312" t="s">
        <v>85</v>
      </c>
      <c r="AD36" s="318" t="s">
        <v>18</v>
      </c>
      <c r="AE36" s="826"/>
      <c r="AF36" s="770" t="s">
        <v>85</v>
      </c>
      <c r="AG36" s="312" t="s">
        <v>85</v>
      </c>
      <c r="AH36" s="318" t="s">
        <v>18</v>
      </c>
      <c r="AI36" s="826" t="s">
        <v>109</v>
      </c>
      <c r="AJ36" s="770">
        <f t="shared" ref="AJ36:AK38" si="11">SUM(D36,H36,L36,P36,T36,AF36)</f>
        <v>0</v>
      </c>
      <c r="AK36" s="312">
        <f t="shared" si="11"/>
        <v>0</v>
      </c>
      <c r="AL36" s="318" t="s">
        <v>18</v>
      </c>
      <c r="AM36" s="1066" t="s">
        <v>18</v>
      </c>
      <c r="AN36" s="58"/>
      <c r="AO36" s="58"/>
    </row>
    <row r="37" spans="1:42" s="57" customFormat="1" ht="15" x14ac:dyDescent="0.2">
      <c r="A37" s="113" t="s">
        <v>65</v>
      </c>
      <c r="B37" s="112" t="s">
        <v>1</v>
      </c>
      <c r="C37" s="434" t="s">
        <v>66</v>
      </c>
      <c r="D37" s="312" t="s">
        <v>85</v>
      </c>
      <c r="E37" s="312" t="s">
        <v>85</v>
      </c>
      <c r="F37" s="318" t="s">
        <v>18</v>
      </c>
      <c r="G37" s="319"/>
      <c r="H37" s="312" t="s">
        <v>85</v>
      </c>
      <c r="I37" s="312" t="s">
        <v>85</v>
      </c>
      <c r="J37" s="318" t="s">
        <v>18</v>
      </c>
      <c r="K37" s="319"/>
      <c r="L37" s="312" t="s">
        <v>85</v>
      </c>
      <c r="M37" s="312" t="s">
        <v>85</v>
      </c>
      <c r="N37" s="318" t="s">
        <v>18</v>
      </c>
      <c r="O37" s="319"/>
      <c r="P37" s="312" t="s">
        <v>85</v>
      </c>
      <c r="Q37" s="312" t="s">
        <v>85</v>
      </c>
      <c r="R37" s="318" t="s">
        <v>18</v>
      </c>
      <c r="S37" s="319"/>
      <c r="T37" s="312" t="s">
        <v>85</v>
      </c>
      <c r="U37" s="312" t="s">
        <v>85</v>
      </c>
      <c r="V37" s="318" t="s">
        <v>18</v>
      </c>
      <c r="W37" s="319"/>
      <c r="X37" s="312" t="s">
        <v>85</v>
      </c>
      <c r="Y37" s="312" t="s">
        <v>85</v>
      </c>
      <c r="Z37" s="318" t="s">
        <v>18</v>
      </c>
      <c r="AA37" s="826"/>
      <c r="AB37" s="770" t="s">
        <v>85</v>
      </c>
      <c r="AC37" s="312" t="s">
        <v>85</v>
      </c>
      <c r="AD37" s="318" t="s">
        <v>18</v>
      </c>
      <c r="AE37" s="826"/>
      <c r="AF37" s="770" t="s">
        <v>85</v>
      </c>
      <c r="AG37" s="312" t="s">
        <v>85</v>
      </c>
      <c r="AH37" s="318" t="s">
        <v>18</v>
      </c>
      <c r="AI37" s="826" t="s">
        <v>109</v>
      </c>
      <c r="AJ37" s="770">
        <f t="shared" si="11"/>
        <v>0</v>
      </c>
      <c r="AK37" s="312">
        <f t="shared" si="11"/>
        <v>0</v>
      </c>
      <c r="AL37" s="318" t="s">
        <v>18</v>
      </c>
      <c r="AM37" s="1066" t="s">
        <v>18</v>
      </c>
      <c r="AN37" s="58"/>
      <c r="AO37" s="58"/>
    </row>
    <row r="38" spans="1:42" s="57" customFormat="1" ht="15.75" thickBot="1" x14ac:dyDescent="0.25">
      <c r="A38" s="435" t="s">
        <v>116</v>
      </c>
      <c r="B38" s="112" t="s">
        <v>1</v>
      </c>
      <c r="C38" s="436" t="s">
        <v>117</v>
      </c>
      <c r="D38" s="447" t="s">
        <v>85</v>
      </c>
      <c r="E38" s="447" t="s">
        <v>85</v>
      </c>
      <c r="F38" s="448" t="s">
        <v>18</v>
      </c>
      <c r="G38" s="449"/>
      <c r="H38" s="447" t="s">
        <v>85</v>
      </c>
      <c r="I38" s="447" t="s">
        <v>85</v>
      </c>
      <c r="J38" s="448" t="s">
        <v>18</v>
      </c>
      <c r="K38" s="449"/>
      <c r="L38" s="447" t="s">
        <v>85</v>
      </c>
      <c r="M38" s="447" t="s">
        <v>85</v>
      </c>
      <c r="N38" s="448" t="s">
        <v>18</v>
      </c>
      <c r="O38" s="449"/>
      <c r="P38" s="447" t="s">
        <v>85</v>
      </c>
      <c r="Q38" s="447" t="s">
        <v>85</v>
      </c>
      <c r="R38" s="448" t="s">
        <v>18</v>
      </c>
      <c r="S38" s="449"/>
      <c r="T38" s="447" t="s">
        <v>85</v>
      </c>
      <c r="U38" s="447" t="s">
        <v>85</v>
      </c>
      <c r="V38" s="448" t="s">
        <v>18</v>
      </c>
      <c r="W38" s="449"/>
      <c r="X38" s="447" t="s">
        <v>85</v>
      </c>
      <c r="Y38" s="447" t="s">
        <v>85</v>
      </c>
      <c r="Z38" s="448" t="s">
        <v>18</v>
      </c>
      <c r="AA38" s="450"/>
      <c r="AB38" s="827" t="s">
        <v>85</v>
      </c>
      <c r="AC38" s="447" t="s">
        <v>85</v>
      </c>
      <c r="AD38" s="448" t="s">
        <v>18</v>
      </c>
      <c r="AE38" s="450"/>
      <c r="AF38" s="827" t="s">
        <v>85</v>
      </c>
      <c r="AG38" s="447" t="s">
        <v>85</v>
      </c>
      <c r="AH38" s="448" t="s">
        <v>18</v>
      </c>
      <c r="AI38" s="826" t="s">
        <v>109</v>
      </c>
      <c r="AJ38" s="770">
        <f t="shared" si="11"/>
        <v>0</v>
      </c>
      <c r="AK38" s="312">
        <f t="shared" si="11"/>
        <v>0</v>
      </c>
      <c r="AL38" s="344" t="s">
        <v>18</v>
      </c>
      <c r="AM38" s="1123" t="s">
        <v>18</v>
      </c>
      <c r="AN38" s="58"/>
      <c r="AO38" s="58"/>
    </row>
    <row r="39" spans="1:42" s="388" customFormat="1" ht="15.75" thickBot="1" x14ac:dyDescent="0.25">
      <c r="A39" s="830"/>
      <c r="B39" s="831"/>
      <c r="C39" s="325" t="s">
        <v>14</v>
      </c>
      <c r="D39" s="451">
        <f t="shared" ref="D39:AK39" si="12">SUM(D36:D38)</f>
        <v>0</v>
      </c>
      <c r="E39" s="451">
        <f t="shared" si="12"/>
        <v>0</v>
      </c>
      <c r="F39" s="514">
        <f t="shared" si="12"/>
        <v>0</v>
      </c>
      <c r="G39" s="832">
        <f t="shared" si="12"/>
        <v>0</v>
      </c>
      <c r="H39" s="451">
        <f t="shared" si="12"/>
        <v>0</v>
      </c>
      <c r="I39" s="451">
        <f t="shared" si="12"/>
        <v>0</v>
      </c>
      <c r="J39" s="514">
        <f t="shared" si="12"/>
        <v>0</v>
      </c>
      <c r="K39" s="832">
        <f t="shared" si="12"/>
        <v>0</v>
      </c>
      <c r="L39" s="451">
        <f t="shared" si="12"/>
        <v>0</v>
      </c>
      <c r="M39" s="451">
        <f t="shared" si="12"/>
        <v>0</v>
      </c>
      <c r="N39" s="833">
        <f t="shared" si="12"/>
        <v>0</v>
      </c>
      <c r="O39" s="832">
        <f t="shared" si="12"/>
        <v>0</v>
      </c>
      <c r="P39" s="451">
        <f t="shared" si="12"/>
        <v>0</v>
      </c>
      <c r="Q39" s="451">
        <f t="shared" si="12"/>
        <v>0</v>
      </c>
      <c r="R39" s="514">
        <f t="shared" si="12"/>
        <v>0</v>
      </c>
      <c r="S39" s="832">
        <f t="shared" si="12"/>
        <v>0</v>
      </c>
      <c r="T39" s="451">
        <f t="shared" si="12"/>
        <v>0</v>
      </c>
      <c r="U39" s="451">
        <f t="shared" si="12"/>
        <v>0</v>
      </c>
      <c r="V39" s="514">
        <f t="shared" si="12"/>
        <v>0</v>
      </c>
      <c r="W39" s="832">
        <f t="shared" si="12"/>
        <v>0</v>
      </c>
      <c r="X39" s="451">
        <f t="shared" si="12"/>
        <v>0</v>
      </c>
      <c r="Y39" s="451">
        <f t="shared" si="12"/>
        <v>0</v>
      </c>
      <c r="Z39" s="514">
        <f t="shared" si="12"/>
        <v>0</v>
      </c>
      <c r="AA39" s="832">
        <f t="shared" si="12"/>
        <v>0</v>
      </c>
      <c r="AB39" s="834">
        <f t="shared" si="12"/>
        <v>0</v>
      </c>
      <c r="AC39" s="451">
        <f t="shared" si="12"/>
        <v>0</v>
      </c>
      <c r="AD39" s="514">
        <f t="shared" si="12"/>
        <v>0</v>
      </c>
      <c r="AE39" s="832">
        <f t="shared" si="12"/>
        <v>0</v>
      </c>
      <c r="AF39" s="834">
        <f t="shared" si="12"/>
        <v>0</v>
      </c>
      <c r="AG39" s="451">
        <f t="shared" si="12"/>
        <v>0</v>
      </c>
      <c r="AH39" s="514">
        <f t="shared" si="12"/>
        <v>0</v>
      </c>
      <c r="AI39" s="832">
        <f t="shared" si="12"/>
        <v>0</v>
      </c>
      <c r="AJ39" s="515">
        <f t="shared" si="12"/>
        <v>0</v>
      </c>
      <c r="AK39" s="516">
        <f t="shared" si="12"/>
        <v>0</v>
      </c>
      <c r="AL39" s="514" t="s">
        <v>18</v>
      </c>
      <c r="AM39" s="835" t="s">
        <v>18</v>
      </c>
      <c r="AN39" s="393"/>
      <c r="AO39" s="393"/>
    </row>
    <row r="40" spans="1:42" s="388" customFormat="1" ht="15.75" thickBot="1" x14ac:dyDescent="0.25">
      <c r="A40" s="390"/>
      <c r="B40" s="391"/>
      <c r="C40" s="333" t="s">
        <v>110</v>
      </c>
      <c r="D40" s="334">
        <f>D34+D39</f>
        <v>206</v>
      </c>
      <c r="E40" s="334">
        <f>E34+E39</f>
        <v>330</v>
      </c>
      <c r="F40" s="356" t="s">
        <v>18</v>
      </c>
      <c r="G40" s="374" t="s">
        <v>18</v>
      </c>
      <c r="H40" s="334">
        <f>H34+H39</f>
        <v>98</v>
      </c>
      <c r="I40" s="334">
        <f>I34+I39</f>
        <v>280</v>
      </c>
      <c r="J40" s="356" t="s">
        <v>18</v>
      </c>
      <c r="K40" s="374" t="s">
        <v>18</v>
      </c>
      <c r="L40" s="334">
        <f>L34+L39</f>
        <v>112</v>
      </c>
      <c r="M40" s="334">
        <f>M34+M39</f>
        <v>280</v>
      </c>
      <c r="N40" s="392" t="s">
        <v>18</v>
      </c>
      <c r="O40" s="374" t="s">
        <v>18</v>
      </c>
      <c r="P40" s="334">
        <f>P34+P39</f>
        <v>126</v>
      </c>
      <c r="Q40" s="334">
        <f>Q34+Q39</f>
        <v>294</v>
      </c>
      <c r="R40" s="356" t="s">
        <v>18</v>
      </c>
      <c r="S40" s="374" t="s">
        <v>18</v>
      </c>
      <c r="T40" s="334">
        <f>T34+T39</f>
        <v>168</v>
      </c>
      <c r="U40" s="334">
        <f>U34+U39</f>
        <v>238</v>
      </c>
      <c r="V40" s="356" t="s">
        <v>18</v>
      </c>
      <c r="W40" s="374" t="s">
        <v>18</v>
      </c>
      <c r="X40" s="334">
        <f>X34+X39</f>
        <v>140</v>
      </c>
      <c r="Y40" s="334">
        <f>Y34+Y39</f>
        <v>252</v>
      </c>
      <c r="Z40" s="356" t="s">
        <v>18</v>
      </c>
      <c r="AA40" s="374" t="s">
        <v>18</v>
      </c>
      <c r="AB40" s="334">
        <f>AB34+AB39</f>
        <v>112</v>
      </c>
      <c r="AC40" s="334">
        <f>AC34+AC39</f>
        <v>280</v>
      </c>
      <c r="AD40" s="356" t="s">
        <v>18</v>
      </c>
      <c r="AE40" s="374" t="s">
        <v>18</v>
      </c>
      <c r="AF40" s="591">
        <f>AF34+AF39</f>
        <v>84</v>
      </c>
      <c r="AG40" s="334">
        <f>AG34+AG39</f>
        <v>194</v>
      </c>
      <c r="AH40" s="356" t="s">
        <v>18</v>
      </c>
      <c r="AI40" s="374" t="s">
        <v>18</v>
      </c>
      <c r="AJ40" s="400">
        <f>SUM(AJ34+AJ39)</f>
        <v>976</v>
      </c>
      <c r="AK40" s="399">
        <f>SUM(AK34+AK39)</f>
        <v>1854</v>
      </c>
      <c r="AL40" s="398" t="s">
        <v>18</v>
      </c>
      <c r="AM40" s="397">
        <f>SUM(AJ40,AK40)</f>
        <v>2830</v>
      </c>
      <c r="AN40" s="393"/>
      <c r="AO40" s="393"/>
    </row>
    <row r="41" spans="1:42" ht="18" thickTop="1" thickBot="1" x14ac:dyDescent="0.35">
      <c r="A41" s="28"/>
      <c r="B41" s="29"/>
      <c r="C41" s="30"/>
      <c r="D41" s="1446"/>
      <c r="E41" s="1446"/>
      <c r="F41" s="1446"/>
      <c r="G41" s="1446"/>
      <c r="H41" s="1446"/>
      <c r="I41" s="1446"/>
      <c r="J41" s="1446"/>
      <c r="K41" s="1446"/>
      <c r="L41" s="1446"/>
      <c r="M41" s="1446"/>
      <c r="N41" s="1446"/>
      <c r="O41" s="1446"/>
      <c r="P41" s="1446"/>
      <c r="Q41" s="1446"/>
      <c r="R41" s="1446"/>
      <c r="S41" s="1446"/>
      <c r="T41" s="1446"/>
      <c r="U41" s="1446"/>
      <c r="V41" s="1446"/>
      <c r="W41" s="1446"/>
      <c r="X41" s="1446"/>
      <c r="Y41" s="1446"/>
      <c r="Z41" s="1446"/>
      <c r="AA41" s="1446"/>
      <c r="AB41" s="1446"/>
      <c r="AC41" s="1446"/>
      <c r="AD41" s="1446"/>
      <c r="AE41" s="1446"/>
      <c r="AF41" s="1446"/>
      <c r="AG41" s="1446"/>
      <c r="AH41" s="1446"/>
      <c r="AI41" s="1446"/>
      <c r="AJ41" s="1447"/>
      <c r="AK41" s="1447"/>
      <c r="AL41" s="1447"/>
      <c r="AM41" s="1448"/>
      <c r="AN41" s="1126"/>
      <c r="AO41" s="1127"/>
    </row>
    <row r="42" spans="1:42" s="57" customFormat="1" x14ac:dyDescent="0.2">
      <c r="A42" s="836" t="s">
        <v>673</v>
      </c>
      <c r="B42" s="837" t="s">
        <v>1</v>
      </c>
      <c r="C42" s="838" t="s">
        <v>21</v>
      </c>
      <c r="D42" s="839"/>
      <c r="E42" s="839"/>
      <c r="F42" s="840"/>
      <c r="G42" s="841"/>
      <c r="H42" s="839"/>
      <c r="I42" s="839"/>
      <c r="J42" s="840"/>
      <c r="K42" s="841"/>
      <c r="L42" s="839"/>
      <c r="M42" s="839"/>
      <c r="N42" s="840"/>
      <c r="O42" s="842"/>
      <c r="P42" s="843"/>
      <c r="Q42" s="839">
        <v>160</v>
      </c>
      <c r="R42" s="840">
        <v>5</v>
      </c>
      <c r="S42" s="844" t="s">
        <v>87</v>
      </c>
      <c r="T42" s="843"/>
      <c r="U42" s="839"/>
      <c r="V42" s="840"/>
      <c r="W42" s="842"/>
      <c r="X42" s="707"/>
      <c r="Y42" s="702"/>
      <c r="Z42" s="703"/>
      <c r="AA42" s="845"/>
      <c r="AB42" s="702"/>
      <c r="AC42" s="702"/>
      <c r="AD42" s="703"/>
      <c r="AE42" s="706"/>
      <c r="AF42" s="707"/>
      <c r="AG42" s="702"/>
      <c r="AH42" s="703"/>
      <c r="AI42" s="706"/>
      <c r="AJ42" s="856">
        <v>0</v>
      </c>
      <c r="AK42" s="846">
        <f t="shared" ref="AK42:AL44" si="13">SUM(Q42,Y42,AG42)</f>
        <v>160</v>
      </c>
      <c r="AL42" s="847">
        <f t="shared" si="13"/>
        <v>5</v>
      </c>
      <c r="AM42" s="848">
        <f>SUM(AJ42,AK42)</f>
        <v>160</v>
      </c>
      <c r="AN42" s="1063" t="s">
        <v>190</v>
      </c>
      <c r="AO42" s="1125" t="s">
        <v>605</v>
      </c>
    </row>
    <row r="43" spans="1:42" s="57" customFormat="1" x14ac:dyDescent="0.2">
      <c r="A43" s="849" t="s">
        <v>674</v>
      </c>
      <c r="B43" s="850" t="s">
        <v>1</v>
      </c>
      <c r="C43" s="851" t="s">
        <v>60</v>
      </c>
      <c r="D43" s="839"/>
      <c r="E43" s="839"/>
      <c r="F43" s="840"/>
      <c r="G43" s="852"/>
      <c r="H43" s="839"/>
      <c r="I43" s="839"/>
      <c r="J43" s="840"/>
      <c r="K43" s="852"/>
      <c r="L43" s="839"/>
      <c r="M43" s="839"/>
      <c r="N43" s="840"/>
      <c r="O43" s="842"/>
      <c r="P43" s="843"/>
      <c r="Q43" s="839"/>
      <c r="R43" s="840"/>
      <c r="S43" s="842"/>
      <c r="T43" s="843"/>
      <c r="U43" s="839"/>
      <c r="V43" s="840"/>
      <c r="W43" s="842"/>
      <c r="X43" s="707"/>
      <c r="Y43" s="702">
        <v>160</v>
      </c>
      <c r="Z43" s="703">
        <v>5</v>
      </c>
      <c r="AA43" s="254" t="s">
        <v>87</v>
      </c>
      <c r="AB43" s="853"/>
      <c r="AC43" s="252"/>
      <c r="AD43" s="253"/>
      <c r="AE43" s="254"/>
      <c r="AF43" s="707"/>
      <c r="AG43" s="702"/>
      <c r="AH43" s="703"/>
      <c r="AI43" s="254"/>
      <c r="AJ43" s="857">
        <v>0</v>
      </c>
      <c r="AK43" s="847">
        <f t="shared" si="13"/>
        <v>160</v>
      </c>
      <c r="AL43" s="847">
        <f t="shared" si="13"/>
        <v>5</v>
      </c>
      <c r="AM43" s="379">
        <f>SUM(AJ43,AK43)</f>
        <v>160</v>
      </c>
      <c r="AN43" s="1049" t="s">
        <v>190</v>
      </c>
      <c r="AO43" s="1048" t="s">
        <v>592</v>
      </c>
    </row>
    <row r="44" spans="1:42" s="57" customFormat="1" ht="13.5" thickBot="1" x14ac:dyDescent="0.25">
      <c r="A44" s="849" t="s">
        <v>675</v>
      </c>
      <c r="B44" s="850" t="s">
        <v>1</v>
      </c>
      <c r="C44" s="851" t="s">
        <v>398</v>
      </c>
      <c r="D44" s="839"/>
      <c r="E44" s="839"/>
      <c r="F44" s="840"/>
      <c r="G44" s="852"/>
      <c r="H44" s="839"/>
      <c r="I44" s="839"/>
      <c r="J44" s="840"/>
      <c r="K44" s="852"/>
      <c r="L44" s="839"/>
      <c r="M44" s="839"/>
      <c r="N44" s="840"/>
      <c r="O44" s="842"/>
      <c r="P44" s="843"/>
      <c r="Q44" s="839"/>
      <c r="R44" s="840"/>
      <c r="S44" s="842"/>
      <c r="T44" s="843"/>
      <c r="U44" s="839"/>
      <c r="V44" s="840"/>
      <c r="W44" s="842"/>
      <c r="X44" s="855"/>
      <c r="Y44" s="252"/>
      <c r="Z44" s="253"/>
      <c r="AA44" s="254"/>
      <c r="AB44" s="839"/>
      <c r="AC44" s="252"/>
      <c r="AD44" s="253"/>
      <c r="AE44" s="254"/>
      <c r="AF44" s="855"/>
      <c r="AG44" s="252">
        <v>80</v>
      </c>
      <c r="AH44" s="253">
        <v>3</v>
      </c>
      <c r="AI44" s="254" t="s">
        <v>87</v>
      </c>
      <c r="AJ44" s="857">
        <v>0</v>
      </c>
      <c r="AK44" s="847">
        <f t="shared" si="13"/>
        <v>80</v>
      </c>
      <c r="AL44" s="847">
        <f t="shared" si="13"/>
        <v>3</v>
      </c>
      <c r="AM44" s="379">
        <f>SUM(AJ44,AK44)</f>
        <v>80</v>
      </c>
      <c r="AN44" s="1128" t="s">
        <v>190</v>
      </c>
      <c r="AO44" s="1129" t="s">
        <v>592</v>
      </c>
    </row>
    <row r="45" spans="1:42" s="57" customFormat="1" ht="17.25" customHeight="1" thickBot="1" x14ac:dyDescent="0.25">
      <c r="A45" s="346"/>
      <c r="B45" s="347"/>
      <c r="C45" s="372" t="s">
        <v>466</v>
      </c>
      <c r="D45" s="347"/>
      <c r="E45" s="347"/>
      <c r="F45" s="347"/>
      <c r="G45" s="595"/>
      <c r="H45" s="596"/>
      <c r="I45" s="347"/>
      <c r="J45" s="347"/>
      <c r="K45" s="595"/>
      <c r="L45" s="596"/>
      <c r="M45" s="347"/>
      <c r="N45" s="347"/>
      <c r="O45" s="595"/>
      <c r="P45" s="596"/>
      <c r="Q45" s="372">
        <f>SUM(Q42:Q44)</f>
        <v>160</v>
      </c>
      <c r="R45" s="394">
        <f>SUM(R42:R44)</f>
        <v>5</v>
      </c>
      <c r="S45" s="593"/>
      <c r="T45" s="592"/>
      <c r="U45" s="395"/>
      <c r="V45" s="395"/>
      <c r="W45" s="593"/>
      <c r="X45" s="592"/>
      <c r="Y45" s="395">
        <f>SUM(Y42:Y44)</f>
        <v>160</v>
      </c>
      <c r="Z45" s="396">
        <f>SUM(Z43:Z44)</f>
        <v>5</v>
      </c>
      <c r="AA45" s="395"/>
      <c r="AB45" s="395"/>
      <c r="AC45" s="395"/>
      <c r="AD45" s="395"/>
      <c r="AE45" s="593"/>
      <c r="AF45" s="592"/>
      <c r="AG45" s="395">
        <f>SUM(AG42:AG44)</f>
        <v>80</v>
      </c>
      <c r="AH45" s="396">
        <f>SUM(AH44)</f>
        <v>3</v>
      </c>
      <c r="AI45" s="595"/>
      <c r="AJ45" s="858">
        <v>0</v>
      </c>
      <c r="AK45" s="401">
        <f>SUM(AK42:AK44)</f>
        <v>400</v>
      </c>
      <c r="AL45" s="402">
        <f>SUM(AL42:AL44)</f>
        <v>13</v>
      </c>
      <c r="AM45" s="403">
        <f>SUM(AJ45,AK45)</f>
        <v>400</v>
      </c>
    </row>
    <row r="46" spans="1:42" s="475" customFormat="1" ht="15" thickBot="1" x14ac:dyDescent="0.25">
      <c r="A46" s="1444" t="s">
        <v>467</v>
      </c>
      <c r="B46" s="1445"/>
      <c r="C46" s="1445"/>
      <c r="D46" s="472">
        <f>D40+D45</f>
        <v>206</v>
      </c>
      <c r="E46" s="472">
        <f>E40+E45</f>
        <v>330</v>
      </c>
      <c r="F46" s="477">
        <f>SUM(F34,F45)</f>
        <v>30</v>
      </c>
      <c r="G46" s="472" t="s">
        <v>18</v>
      </c>
      <c r="H46" s="597">
        <f>H40+H45</f>
        <v>98</v>
      </c>
      <c r="I46" s="472">
        <f>I40+I45</f>
        <v>280</v>
      </c>
      <c r="J46" s="472">
        <f>SUM(J34,J45)</f>
        <v>32</v>
      </c>
      <c r="K46" s="472" t="s">
        <v>18</v>
      </c>
      <c r="L46" s="597">
        <f>L40+L45</f>
        <v>112</v>
      </c>
      <c r="M46" s="472">
        <f>M40+M45</f>
        <v>280</v>
      </c>
      <c r="N46" s="472">
        <f>SUM(N34,N45)</f>
        <v>27</v>
      </c>
      <c r="O46" s="472" t="s">
        <v>18</v>
      </c>
      <c r="P46" s="597">
        <f>P40+P45</f>
        <v>126</v>
      </c>
      <c r="Q46" s="477">
        <f>Q45+Q40</f>
        <v>454</v>
      </c>
      <c r="R46" s="472">
        <f>SUM(R34,R45)</f>
        <v>32</v>
      </c>
      <c r="S46" s="472" t="s">
        <v>18</v>
      </c>
      <c r="T46" s="472">
        <f t="shared" ref="T46:U46" si="14">T40+T45</f>
        <v>168</v>
      </c>
      <c r="U46" s="472">
        <f t="shared" si="14"/>
        <v>238</v>
      </c>
      <c r="V46" s="472">
        <f>SUM(V34,V45)</f>
        <v>29</v>
      </c>
      <c r="W46" s="472" t="s">
        <v>18</v>
      </c>
      <c r="X46" s="472">
        <f t="shared" ref="X46" si="15">X40+X45</f>
        <v>140</v>
      </c>
      <c r="Y46" s="477">
        <f>Y40</f>
        <v>252</v>
      </c>
      <c r="Z46" s="472">
        <f>SUM(Z34,Z45)</f>
        <v>30</v>
      </c>
      <c r="AA46" s="472" t="s">
        <v>18</v>
      </c>
      <c r="AB46" s="477">
        <f>AB40</f>
        <v>112</v>
      </c>
      <c r="AC46" s="477">
        <f>AC40</f>
        <v>280</v>
      </c>
      <c r="AD46" s="472">
        <f>SUM(AD34,AD45)</f>
        <v>30</v>
      </c>
      <c r="AE46" s="472" t="s">
        <v>18</v>
      </c>
      <c r="AF46" s="477">
        <f>AF40</f>
        <v>84</v>
      </c>
      <c r="AG46" s="477">
        <f>AG40</f>
        <v>194</v>
      </c>
      <c r="AH46" s="472">
        <f>SUM(AH34,AH45)</f>
        <v>30</v>
      </c>
      <c r="AI46" s="472" t="s">
        <v>18</v>
      </c>
      <c r="AJ46" s="594">
        <v>1036</v>
      </c>
      <c r="AK46" s="473">
        <v>2152</v>
      </c>
      <c r="AL46" s="987">
        <f>SUM(AL34,AL45)</f>
        <v>240</v>
      </c>
      <c r="AM46" s="474">
        <v>3188</v>
      </c>
    </row>
    <row r="47" spans="1:42" ht="15.75" thickBot="1" x14ac:dyDescent="0.25">
      <c r="A47" s="1429" t="s">
        <v>19</v>
      </c>
      <c r="B47" s="1430"/>
      <c r="C47" s="1430"/>
      <c r="D47" s="1430"/>
      <c r="E47" s="1430"/>
      <c r="F47" s="1430"/>
      <c r="G47" s="1430"/>
      <c r="H47" s="1430"/>
      <c r="I47" s="1430"/>
      <c r="J47" s="1430"/>
      <c r="K47" s="1430"/>
      <c r="L47" s="1430"/>
      <c r="M47" s="1430"/>
      <c r="N47" s="1430"/>
      <c r="O47" s="1430"/>
      <c r="P47" s="1430"/>
      <c r="Q47" s="1430"/>
      <c r="R47" s="1430"/>
      <c r="S47" s="1430"/>
      <c r="T47" s="498"/>
      <c r="U47" s="498"/>
      <c r="V47" s="498"/>
      <c r="W47" s="498"/>
      <c r="X47" s="498"/>
      <c r="Y47" s="498"/>
      <c r="Z47" s="498"/>
      <c r="AA47" s="498"/>
      <c r="AB47" s="498"/>
      <c r="AC47" s="498"/>
      <c r="AD47" s="498"/>
      <c r="AE47" s="498"/>
      <c r="AF47" s="498"/>
      <c r="AG47" s="498"/>
      <c r="AH47" s="498"/>
      <c r="AI47" s="498"/>
      <c r="AJ47" s="499"/>
      <c r="AK47" s="499"/>
      <c r="AL47" s="499"/>
      <c r="AM47" s="500"/>
    </row>
    <row r="48" spans="1:42" ht="15.75" x14ac:dyDescent="0.25">
      <c r="A48" s="154"/>
      <c r="B48" s="155"/>
      <c r="C48" s="156" t="s">
        <v>15</v>
      </c>
      <c r="D48" s="1380"/>
      <c r="E48" s="1381"/>
      <c r="F48" s="1381"/>
      <c r="G48" s="484" t="str">
        <f>IF(COUNTIF(G$12:G$40,"A")+COUNTIF(SZAK!G$10:G$89,"A")=0,"0",COUNTIF(G$12:G$40,"A")+COUNTIF(SZAK!G$10:G$89,"A"))</f>
        <v>0</v>
      </c>
      <c r="H48" s="1380" t="str">
        <f>IF(COUNTIF(I17:I39,"A")=0,"",COUNTIF(I17:I39,"A"))</f>
        <v/>
      </c>
      <c r="I48" s="1381"/>
      <c r="J48" s="1381"/>
      <c r="K48" s="484">
        <f>IF(COUNTIF(K$12:K$40,"A")+COUNTIF(SZAK!K$10:K$89,"A")=0,"0",COUNTIF(K$12:K$40,"A")+COUNTIF(SZAK!K$10:K$89,"A"))</f>
        <v>1</v>
      </c>
      <c r="L48" s="1380"/>
      <c r="M48" s="1381"/>
      <c r="N48" s="1381"/>
      <c r="O48" s="484" t="str">
        <f>IF(COUNTIF(O$12:O$40,"A")+COUNTIF(SZAK!O$10:O$89,"A")=0,"0",COUNTIF(O$12:O$40,"A")+COUNTIF(SZAK!O$10:O$89,"A"))</f>
        <v>0</v>
      </c>
      <c r="P48" s="1380"/>
      <c r="Q48" s="1381"/>
      <c r="R48" s="1381"/>
      <c r="S48" s="484" t="str">
        <f>IF(COUNTIF(S$12:S$40,"A")+COUNTIF(SZAK!S$10:S$89,"A")=0,"0",COUNTIF(S$12:S$40,"A")+COUNTIF(SZAK!S$10:S$89,"A"))</f>
        <v>0</v>
      </c>
      <c r="T48" s="1380" t="str">
        <f>IF(COUNTIF(U17:U39,"A")=0,"",COUNTIF(U17:U39,"A"))</f>
        <v/>
      </c>
      <c r="U48" s="1381"/>
      <c r="V48" s="1381"/>
      <c r="W48" s="484" t="str">
        <f>IF(COUNTIF(W$12:W$40,"A")+COUNTIF(SZAK!W$10:W$89,"A")=0,"0",COUNTIF(W$12:W$40,"A")+COUNTIF(SZAK!W$10:W$89,"A"))</f>
        <v>0</v>
      </c>
      <c r="X48" s="1380" t="str">
        <f>IF(COUNTIF(Y17:Y39,"A")=0,"",COUNTIF(Y17:Y39,"A"))</f>
        <v/>
      </c>
      <c r="Y48" s="1381"/>
      <c r="Z48" s="1381"/>
      <c r="AA48" s="484" t="str">
        <f>IF(COUNTIF(AA$12:AA$40,"A")+COUNTIF(SZAK!AA$10:AA$89,"A")=0,"0",COUNTIF(AA$12:AA$40,"A")+COUNTIF(SZAK!AA$10:AA$89,"A"))</f>
        <v>0</v>
      </c>
      <c r="AB48" s="1380" t="str">
        <f>IF(COUNTIF(AC17:AC39,"A")=0,"",COUNTIF(AC17:AC39,"A"))</f>
        <v/>
      </c>
      <c r="AC48" s="1381"/>
      <c r="AD48" s="1381"/>
      <c r="AE48" s="484" t="str">
        <f>IF(COUNTIF(AE$12:AE$40,"A")+COUNTIF(SZAK!AE$10:AE$89,"A")=0,"0",COUNTIF(AE$12:AE$40,"A")+COUNTIF(SZAK!AE$10:AE$89,"A"))</f>
        <v>0</v>
      </c>
      <c r="AF48" s="157"/>
      <c r="AG48" s="158"/>
      <c r="AH48" s="159"/>
      <c r="AI48" s="484" t="str">
        <f>IF(COUNTIF(AI$12:AI$40,"A")+COUNTIF(SZAK!AI$10:AI$89,"A")=0,"0",COUNTIF(AI$12:AI$40,"A")+COUNTIF(SZAK!AI$10:AI$89,"A"))</f>
        <v>0</v>
      </c>
      <c r="AJ48" s="1380"/>
      <c r="AK48" s="1381"/>
      <c r="AL48" s="1381"/>
      <c r="AM48" s="506">
        <f t="shared" ref="AM48:AM56" si="16">IF(SUM(G48:AL48)=0,"0",SUM(G48:AL48))</f>
        <v>1</v>
      </c>
    </row>
    <row r="49" spans="1:41" ht="15.75" x14ac:dyDescent="0.25">
      <c r="A49" s="160"/>
      <c r="B49" s="161"/>
      <c r="C49" s="162" t="s">
        <v>16</v>
      </c>
      <c r="D49" s="1382"/>
      <c r="E49" s="1386"/>
      <c r="F49" s="1386"/>
      <c r="G49" s="11" t="str">
        <f>IF(COUNTIF(G$12:G$40,"B")+COUNTIF(SZAK!G$10:G$89,"B")=0,"0",COUNTIF(G$12:G$40,"B")+COUNTIF(SZAK!G$10:G$89,"B"))</f>
        <v>0</v>
      </c>
      <c r="H49" s="1382" t="str">
        <f>IF(COUNTIF(I17:I39,"B")=0,"",COUNTIF(I17:I39,"B"))</f>
        <v/>
      </c>
      <c r="I49" s="1386"/>
      <c r="J49" s="1386"/>
      <c r="K49" s="11" t="str">
        <f>IF(COUNTIF(K$12:K$40,"B")+COUNTIF(SZAK!K$10:K$89,"B")=0,"0",COUNTIF(K$12:K$40,"B")+COUNTIF(SZAK!K$10:K$89,"B"))</f>
        <v>0</v>
      </c>
      <c r="L49" s="1382"/>
      <c r="M49" s="1386"/>
      <c r="N49" s="1386"/>
      <c r="O49" s="11" t="str">
        <f>IF(COUNTIF(O$12:O$40,"B")+COUNTIF(SZAK!O$10:O$89,"B")=0,"0",COUNTIF(O$12:O$40,"B")+COUNTIF(SZAK!O$10:O$89,"B"))</f>
        <v>0</v>
      </c>
      <c r="P49" s="1382"/>
      <c r="Q49" s="1386"/>
      <c r="R49" s="1386"/>
      <c r="S49" s="11" t="str">
        <f>IF(COUNTIF(S$12:S$40,"B")+COUNTIF(SZAK!S$10:S$89,"B")=0,"0",COUNTIF(S$12:S$40,"B")+COUNTIF(SZAK!S$10:S$89,"B"))</f>
        <v>0</v>
      </c>
      <c r="T49" s="1382" t="str">
        <f>IF(COUNTIF(U17:U39,"B")=0,"",COUNTIF(U17:U39,"B"))</f>
        <v/>
      </c>
      <c r="U49" s="1386"/>
      <c r="V49" s="1386"/>
      <c r="W49" s="11" t="str">
        <f>IF(COUNTIF(W$12:W$40,"B")+COUNTIF(SZAK!W$10:W$89,"B")=0,"0",COUNTIF(W$12:W$40,"B")+COUNTIF(SZAK!W$10:W$89,"B"))</f>
        <v>0</v>
      </c>
      <c r="X49" s="1382" t="str">
        <f>IF(COUNTIF(Y17:Y39,"B")=0,"",COUNTIF(Y17:Y39,"B"))</f>
        <v/>
      </c>
      <c r="Y49" s="1386"/>
      <c r="Z49" s="1386"/>
      <c r="AA49" s="11" t="str">
        <f>IF(COUNTIF(AA$12:AA$40,"B")+COUNTIF(SZAK!AA$10:AA$89,"B")=0,"0",COUNTIF(AA$12:AA$40,"B")+COUNTIF(SZAK!AA$10:AA$89,"B"))</f>
        <v>0</v>
      </c>
      <c r="AB49" s="1382" t="str">
        <f>IF(COUNTIF(AC17:AC39,"B")=0,"",COUNTIF(AC17:AC39,"B"))</f>
        <v/>
      </c>
      <c r="AC49" s="1386"/>
      <c r="AD49" s="1386"/>
      <c r="AE49" s="11" t="str">
        <f>IF(COUNTIF(AE$12:AE$40,"B")+COUNTIF(SZAK!AE$10:AE$89,"B")=0,"0",COUNTIF(AE$12:AE$40,"B")+COUNTIF(SZAK!AE$10:AE$89,"B"))</f>
        <v>0</v>
      </c>
      <c r="AF49" s="163"/>
      <c r="AG49" s="164"/>
      <c r="AH49" s="62"/>
      <c r="AI49" s="11" t="str">
        <f>IF(COUNTIF(AI$12:AI$40,"B")+COUNTIF(SZAK!AI$10:AI$89,"B")=0,"0",COUNTIF(AI$12:AI$40,"B")+COUNTIF(SZAK!AI$10:AI$89,"B"))</f>
        <v>0</v>
      </c>
      <c r="AJ49" s="1382"/>
      <c r="AK49" s="1386"/>
      <c r="AL49" s="1386"/>
      <c r="AM49" s="169" t="str">
        <f t="shared" si="16"/>
        <v>0</v>
      </c>
    </row>
    <row r="50" spans="1:41" ht="15.75" x14ac:dyDescent="0.25">
      <c r="A50" s="160"/>
      <c r="B50" s="161"/>
      <c r="C50" s="162" t="s">
        <v>490</v>
      </c>
      <c r="D50" s="1382"/>
      <c r="E50" s="1386"/>
      <c r="F50" s="1386"/>
      <c r="G50" s="11">
        <f>IF(COUNTIF(G$12:G$40,"ÉÉ")+COUNTIF(G$12:G$40,"ÉÉ(Z)")+COUNTIF(SZAK!G$10:G$89,"ÉÉ")+COUNTIF(SZAK!G$10:G$89,"ÉÉ(Z)")=0,"0",COUNTIF(G$12:G$40,"ÉÉ")+COUNTIF(G$12:G$40,"ÉÉ(Z)")+COUNTIF(SZAK!G$10:G$89,"ÉÉ")+COUNTIF(SZAK!G$10:G$89,"ÉÉ(Z)"))</f>
        <v>3</v>
      </c>
      <c r="H50" s="1382" t="str">
        <f>IF(COUNTIF(I17:I39,"ÉÉ")=0,"",COUNTIF(I17:I39,"ÉÉ"))</f>
        <v/>
      </c>
      <c r="I50" s="1386"/>
      <c r="J50" s="1386"/>
      <c r="K50" s="11">
        <f>IF(COUNTIF(K$12:K$40,"ÉÉ")+COUNTIF(K$12:K$40,"ÉÉ(Z)")+COUNTIF(SZAK!K$10:K$89,"ÉÉ")+COUNTIF(SZAK!K$10:K$89,"ÉÉ(Z)")=0,"0",COUNTIF(K$12:K$40,"ÉÉ")+COUNTIF(K$12:K$40,"ÉÉ(Z)")+COUNTIF(SZAK!K$10:K$89,"ÉÉ")+COUNTIF(SZAK!K$10:K$89,"ÉÉ(Z)"))</f>
        <v>4</v>
      </c>
      <c r="L50" s="1382"/>
      <c r="M50" s="1386"/>
      <c r="N50" s="1386"/>
      <c r="O50" s="11">
        <f>IF(COUNTIF(O$12:O$40,"ÉÉ")+COUNTIF(O$12:O$40,"ÉÉ(Z)")+COUNTIF(SZAK!O$10:O$89,"ÉÉ")+COUNTIF(SZAK!O$10:O$89,"ÉÉ(Z)")=0,"0",COUNTIF(O$12:O$40,"ÉÉ")+COUNTIF(O$12:O$40,"ÉÉ(Z)")+COUNTIF(SZAK!O$10:O$89,"ÉÉ")+COUNTIF(SZAK!O$10:O$89,"ÉÉ(Z)"))</f>
        <v>1</v>
      </c>
      <c r="P50" s="1382"/>
      <c r="Q50" s="1386"/>
      <c r="R50" s="1386"/>
      <c r="S50" s="11">
        <f>IF(COUNTIF(S$12:S$40,"ÉÉ")+COUNTIF(S$12:S$40,"ÉÉ(Z)")+COUNTIF(SZAK!S$10:S$89,"ÉÉ")+COUNTIF(SZAK!S$10:S$89,"ÉÉ(Z)")=0,"0",COUNTIF(S$12:S$40,"ÉÉ")+COUNTIF(S$12:S$40,"ÉÉ(Z)")+COUNTIF(SZAK!S$10:S$89,"ÉÉ")+COUNTIF(SZAK!S$10:S$89,"ÉÉ(Z)"))</f>
        <v>3</v>
      </c>
      <c r="T50" s="1382" t="str">
        <f>IF(COUNTIF(U17:U39,"ÉÉ")=0,"",COUNTIF(U17:U39,"ÉÉ"))</f>
        <v/>
      </c>
      <c r="U50" s="1386"/>
      <c r="V50" s="1386"/>
      <c r="W50" s="11">
        <f>IF(COUNTIF(W$12:W$40,"ÉÉ")+COUNTIF(W$12:W$40,"ÉÉ(Z)")+COUNTIF(SZAK!W$10:W$89,"ÉÉ")+COUNTIF(SZAK!W$10:W$89,"ÉÉ(Z)")=0,"0",COUNTIF(W$12:W$40,"ÉÉ")+COUNTIF(W$12:W$40,"ÉÉ(Z)")+COUNTIF(SZAK!W$10:W$89,"ÉÉ")+COUNTIF(SZAK!W$10:W$89,"ÉÉ(Z)"))</f>
        <v>2</v>
      </c>
      <c r="X50" s="1382" t="str">
        <f>IF(COUNTIF(Y17:Y39,"ÉÉ")=0,"",COUNTIF(Y17:Y39,"ÉÉ"))</f>
        <v/>
      </c>
      <c r="Y50" s="1386"/>
      <c r="Z50" s="1386"/>
      <c r="AA50" s="11">
        <f>IF(COUNTIF(AA$12:AA$40,"ÉÉ")+COUNTIF(AA$12:AA$40,"ÉÉ(Z)")+COUNTIF(SZAK!AA$10:AA$89,"ÉÉ")+COUNTIF(SZAK!AA$10:AA$89,"ÉÉ(Z)")=0,"0",COUNTIF(AA$12:AA$40,"ÉÉ")+COUNTIF(AA$12:AA$40,"ÉÉ(Z)")+COUNTIF(SZAK!AA$10:AA$89,"ÉÉ")+COUNTIF(SZAK!AA$10:AA$89,"ÉÉ(Z)"))</f>
        <v>1</v>
      </c>
      <c r="AB50" s="1382" t="str">
        <f>IF(COUNTIF(AC17:AC39,"ÉÉ")=0,"",COUNTIF(AC17:AC39,"ÉÉ"))</f>
        <v/>
      </c>
      <c r="AC50" s="1386"/>
      <c r="AD50" s="1386"/>
      <c r="AE50" s="11">
        <f>IF(COUNTIF(AE$12:AE$40,"ÉÉ")+COUNTIF(AE$12:AE$40,"ÉÉ(Z)")+COUNTIF(SZAK!AE$10:AE$89,"ÉÉ")+COUNTIF(SZAK!AE$10:AE$89,"ÉÉ(Z)")=0,"0",COUNTIF(AE$12:AE$40,"ÉÉ")+COUNTIF(AE$12:AE$40,"ÉÉ(Z)")+COUNTIF(SZAK!AE$10:AE$89,"ÉÉ")+COUNTIF(SZAK!AE$10:AE$89,"ÉÉ(Z)"))</f>
        <v>2</v>
      </c>
      <c r="AF50" s="163"/>
      <c r="AG50" s="164"/>
      <c r="AH50" s="62"/>
      <c r="AI50" s="11">
        <f>IF(COUNTIF(AI$12:AI$40,"ÉÉ")+COUNTIF(AI$12:AI$40,"ÉÉ(Z)")+COUNTIF(SZAK!AI$10:AI$89,"ÉÉ")+COUNTIF(SZAK!AI$10:AI$89,"ÉÉ(Z)")=0,"0",COUNTIF(AI$12:AI$40,"ÉÉ")+COUNTIF(AI$12:AI$40,"ÉÉ(Z)")+COUNTIF(SZAK!AI$10:AI$89,"ÉÉ")+COUNTIF(SZAK!AI$10:AI$89,"ÉÉ(Z)"))</f>
        <v>1</v>
      </c>
      <c r="AJ50" s="1382"/>
      <c r="AK50" s="1386"/>
      <c r="AL50" s="1386"/>
      <c r="AM50" s="169">
        <f t="shared" si="16"/>
        <v>17</v>
      </c>
    </row>
    <row r="51" spans="1:41" ht="15.75" x14ac:dyDescent="0.25">
      <c r="A51" s="160"/>
      <c r="B51" s="161"/>
      <c r="C51" s="162" t="s">
        <v>491</v>
      </c>
      <c r="D51" s="1382"/>
      <c r="E51" s="1386"/>
      <c r="F51" s="1386"/>
      <c r="G51" s="11">
        <f>IF(COUNTIF(G$12:G$40,"GYJ")+COUNTIF(G$12:G$40,"GYJ(Z)")+COUNTIF(SZAK!G$10:G$89,"GYJ")+COUNTIF(SZAK!G$10:G$89,"GYJ(Z)")=0,"0",COUNTIF(G$12:G$40,"GYJ")+COUNTIF(G$12:G$40,"GYJ(Z)")+COUNTIF(SZAK!G$10:G$89,"GYJ")+COUNTIF(SZAK!G$10:G$89,"GYJ(Z)"))</f>
        <v>2</v>
      </c>
      <c r="H51" s="1382" t="str">
        <f>IF(COUNTIF(I17:I39,"GYJ")=0,"",COUNTIF(I17:I39,"GYJ"))</f>
        <v/>
      </c>
      <c r="I51" s="1386"/>
      <c r="J51" s="1386"/>
      <c r="K51" s="11">
        <f>IF(COUNTIF(K$12:K$40,"GYJ")+COUNTIF(K$12:K$40,"GYJ(Z)")+COUNTIF(SZAK!K$10:K$89,"GYJ")+COUNTIF(SZAK!K$10:K$89,"GYJ(Z)")=0,"0",COUNTIF(K$12:K$40,"GYJ")+COUNTIF(K$12:K$40,"GYJ(Z)")+COUNTIF(SZAK!K$10:K$89,"GYJ")+COUNTIF(SZAK!K$10:K$89,"GYJ(Z)"))</f>
        <v>4</v>
      </c>
      <c r="L51" s="1382"/>
      <c r="M51" s="1386"/>
      <c r="N51" s="1386"/>
      <c r="O51" s="11">
        <f>IF(COUNTIF(O$12:O$40,"GYJ")+COUNTIF(O$12:O$40,"GYJ(Z)")+COUNTIF(SZAK!O$10:O$89,"GYJ")+COUNTIF(SZAK!O$10:O$89,"GYJ(Z)")=0,"0",COUNTIF(O$12:O$40,"GYJ")+COUNTIF(O$12:O$40,"GYJ(Z)")+COUNTIF(SZAK!O$10:O$89,"GYJ")+COUNTIF(SZAK!O$10:O$89,"GYJ(Z)"))</f>
        <v>3</v>
      </c>
      <c r="P51" s="1382"/>
      <c r="Q51" s="1386"/>
      <c r="R51" s="1386"/>
      <c r="S51" s="11">
        <f>IF(COUNTIF(S$12:S$40,"GYJ")+COUNTIF(S$12:S$40,"GYJ(Z)")+COUNTIF(SZAK!S$10:S$89,"GYJ")+COUNTIF(SZAK!S$10:S$89,"GYJ(Z)")=0,"0",COUNTIF(S$12:S$40,"GYJ")+COUNTIF(S$12:S$40,"GYJ(Z)")+COUNTIF(SZAK!S$10:S$89,"GYJ")+COUNTIF(SZAK!S$10:S$89,"GYJ(Z)"))</f>
        <v>2</v>
      </c>
      <c r="T51" s="1382" t="str">
        <f>IF(COUNTIF(U17:U39,"GYJ")=0,"",COUNTIF(U17:U39,"GYJ"))</f>
        <v/>
      </c>
      <c r="U51" s="1386"/>
      <c r="V51" s="1386"/>
      <c r="W51" s="11">
        <f>IF(COUNTIF(W$12:W$40,"GYJ")+COUNTIF(W$12:W$40,"GYJ(Z)")+COUNTIF(SZAK!W$10:W$89,"GYJ")+COUNTIF(SZAK!W$10:W$89,"GYJ(Z)")=0,"0",COUNTIF(W$12:W$40,"GYJ")+COUNTIF(W$12:W$40,"GYJ(Z)")+COUNTIF(SZAK!W$10:W$89,"GYJ")+COUNTIF(SZAK!W$10:W$89,"GYJ(Z)"))</f>
        <v>3</v>
      </c>
      <c r="X51" s="1382" t="str">
        <f>IF(COUNTIF(Y17:Y39,"GYJ")=0,"",COUNTIF(Y17:Y39,"GYJ"))</f>
        <v/>
      </c>
      <c r="Y51" s="1386"/>
      <c r="Z51" s="1386"/>
      <c r="AA51" s="11">
        <f>IF(COUNTIF(AA$12:AA$40,"GYJ")+COUNTIF(AA$12:AA$40,"GYJ(Z)")+COUNTIF(SZAK!AA$10:AA$89,"GYJ")+COUNTIF(SZAK!AA$10:AA$89,"GYJ(Z)")=0,"0",COUNTIF(AA$12:AA$40,"GYJ")+COUNTIF(AA$12:AA$40,"GYJ(Z)")+COUNTIF(SZAK!AA$10:AA$89,"GYJ")+COUNTIF(SZAK!AA$10:AA$89,"GYJ(Z)"))</f>
        <v>3</v>
      </c>
      <c r="AB51" s="1382" t="str">
        <f>IF(COUNTIF(AC17:AC39,"GYJ")=0,"",COUNTIF(AC17:AC39,"GYJ"))</f>
        <v/>
      </c>
      <c r="AC51" s="1386"/>
      <c r="AD51" s="1386"/>
      <c r="AE51" s="11">
        <f>IF(COUNTIF(AE$12:AE$40,"GYJ")+COUNTIF(AE$12:AE$40,"GYJ(Z)")+COUNTIF(SZAK!AE$10:AE$89,"GYJ")+COUNTIF(SZAK!AE$10:AE$89,"GYJ(Z)")=0,"0",COUNTIF(AE$12:AE$40,"GYJ")+COUNTIF(AE$12:AE$40,"GYJ(Z)")+COUNTIF(SZAK!AE$10:AE$89,"GYJ")+COUNTIF(SZAK!AE$10:AE$89,"GYJ(Z)"))</f>
        <v>4</v>
      </c>
      <c r="AF51" s="163"/>
      <c r="AG51" s="164"/>
      <c r="AH51" s="62"/>
      <c r="AI51" s="11">
        <f>IF(COUNTIF(AI$12:AI$40,"GYJ")+COUNTIF(AI$12:AI$40,"GYJ(Z)")+COUNTIF(SZAK!AI$10:AI$89,"GYJ")+COUNTIF(SZAK!AI$10:AI$89,"GYJ(Z)")=0,"0",COUNTIF(AI$12:AI$40,"GYJ")+COUNTIF(AI$12:AI$40,"GYJ(Z)")+COUNTIF(SZAK!AI$10:AI$89,"GYJ")+COUNTIF(SZAK!AI$10:AI$89,"GYJ(Z)"))</f>
        <v>5</v>
      </c>
      <c r="AJ51" s="1382"/>
      <c r="AK51" s="1386"/>
      <c r="AL51" s="1386"/>
      <c r="AM51" s="1130">
        <f t="shared" si="16"/>
        <v>26</v>
      </c>
      <c r="AN51" s="1131"/>
    </row>
    <row r="52" spans="1:41" ht="15.75" x14ac:dyDescent="0.25">
      <c r="A52" s="160"/>
      <c r="B52" s="161"/>
      <c r="C52" s="165" t="s">
        <v>492</v>
      </c>
      <c r="D52" s="1382"/>
      <c r="E52" s="1386"/>
      <c r="F52" s="1386"/>
      <c r="G52" s="11">
        <f>IF(COUNTIF(G$12:G$40,"K")+COUNTIF(G$12:G$40,"K(Z)")+COUNTIF(SZAK!G$10:G$89,"K")+COUNTIF(SZAK!G$10:G$89,"K(Z)")=0,"0",COUNTIF(G$12:G$40,"K")+COUNTIF(G$12:G$40,"K(Z)")+COUNTIF(SZAK!G$10:G$89,"K")+COUNTIF(SZAK!G$10:G$89,"K(Z)"))</f>
        <v>3</v>
      </c>
      <c r="H52" s="1382" t="str">
        <f>IF(COUNTIF(I17:I39,"K")=0,"",COUNTIF(I17:I39,"K"))</f>
        <v/>
      </c>
      <c r="I52" s="1386"/>
      <c r="J52" s="1386"/>
      <c r="K52" s="11">
        <f>IF(COUNTIF(K$12:K$40,"K")+COUNTIF(K$12:K$40,"K(Z)")+COUNTIF(SZAK!K$10:K$89,"K")+COUNTIF(SZAK!K$10:K$89,"K(Z)")=0,"0",COUNTIF(K$12:K$40,"K")+COUNTIF(K$12:K$40,"K(Z)")+COUNTIF(SZAK!K$10:K$89,"K")+COUNTIF(SZAK!K$10:K$89,"K(Z)"))</f>
        <v>3</v>
      </c>
      <c r="L52" s="1382"/>
      <c r="M52" s="1386"/>
      <c r="N52" s="1386"/>
      <c r="O52" s="11">
        <f>IF(COUNTIF(O$12:O$40,"K")+COUNTIF(O$12:O$40,"K(Z)")+COUNTIF(SZAK!O$10:O$89,"K")+COUNTIF(SZAK!O$10:O$89,"K(Z)")=0,"0",COUNTIF(O$12:O$40,"K")+COUNTIF(O$12:O$40,"K(Z)")+COUNTIF(SZAK!O$10:O$89,"K")+COUNTIF(SZAK!O$10:O$89,"K(Z)"))</f>
        <v>6</v>
      </c>
      <c r="P52" s="1382"/>
      <c r="Q52" s="1386"/>
      <c r="R52" s="1386"/>
      <c r="S52" s="11">
        <f>IF(COUNTIF(S$12:S$40,"K")+COUNTIF(S$12:S$40,"K(Z)")+COUNTIF(SZAK!S$10:S$89,"K")+COUNTIF(SZAK!S$10:S$89,"K(Z)")=0,"0",COUNTIF(S$12:S$40,"K")+COUNTIF(S$12:S$40,"K(Z)")+COUNTIF(SZAK!S$10:S$89,"K")+COUNTIF(SZAK!S$10:S$89,"K(Z)"))</f>
        <v>6</v>
      </c>
      <c r="T52" s="1382" t="str">
        <f>IF(COUNTIF(U17:U39,"K")=0,"",COUNTIF(U17:U39,"K"))</f>
        <v/>
      </c>
      <c r="U52" s="1386"/>
      <c r="V52" s="1386"/>
      <c r="W52" s="11">
        <f>IF(COUNTIF(W$12:W$40,"K")+COUNTIF(W$12:W$40,"K(Z)")+COUNTIF(SZAK!W$10:W$89,"K")+COUNTIF(SZAK!W$10:W$89,"K(Z)")=0,"0",COUNTIF(W$12:W$40,"K")+COUNTIF(W$12:W$40,"K(Z)")+COUNTIF(SZAK!W$10:W$89,"K")+COUNTIF(SZAK!W$10:W$89,"K(Z)"))</f>
        <v>6</v>
      </c>
      <c r="X52" s="1382" t="str">
        <f>IF(COUNTIF(Y17:Y39,"K")=0,"",COUNTIF(Y17:Y39,"K"))</f>
        <v/>
      </c>
      <c r="Y52" s="1386"/>
      <c r="Z52" s="1386"/>
      <c r="AA52" s="11">
        <f>IF(COUNTIF(AA$12:AA$40,"K")+COUNTIF(AA$12:AA$40,"K(Z)")+COUNTIF(SZAK!AA$10:AA$89,"K")+COUNTIF(SZAK!AA$10:AA$89,"K(Z)")=0,"0",COUNTIF(AA$12:AA$40,"K")+COUNTIF(AA$12:AA$40,"K(Z)")+COUNTIF(SZAK!AA$10:AA$89,"K")+COUNTIF(SZAK!AA$10:AA$89,"K(Z)"))</f>
        <v>6</v>
      </c>
      <c r="AB52" s="1382" t="str">
        <f>IF(COUNTIF(AC17:AC39,"K")=0,"",COUNTIF(AC17:AC39,"K"))</f>
        <v/>
      </c>
      <c r="AC52" s="1386"/>
      <c r="AD52" s="1386"/>
      <c r="AE52" s="11">
        <f>IF(COUNTIF(AE$12:AE$40,"K")+COUNTIF(AE$12:AE$40,"K(Z)")+COUNTIF(SZAK!AE$10:AE$89,"K")+COUNTIF(SZAK!AE$10:AE$89,"K(Z)")=0,"0",COUNTIF(AE$12:AE$40,"K")+COUNTIF(AE$12:AE$40,"K(Z)")+COUNTIF(SZAK!AE$10:AE$89,"K")+COUNTIF(SZAK!AE$10:AE$89,"K(Z)"))</f>
        <v>4</v>
      </c>
      <c r="AF52" s="163"/>
      <c r="AG52" s="164"/>
      <c r="AH52" s="62"/>
      <c r="AI52" s="11">
        <f>IF(COUNTIF(AI$12:AI$40,"K")+COUNTIF(AI$12:AI$40,"K(Z)")+COUNTIF(SZAK!AI$10:AI$89,"K")+COUNTIF(SZAK!AI$10:AI$89,"K(Z)")=0,"0",COUNTIF(AI$12:AI$40,"K")+COUNTIF(AI$12:AI$40,"K(Z)")+COUNTIF(SZAK!AI$10:AI$89,"K")+COUNTIF(SZAK!AI$10:AI$89,"K(Z)"))</f>
        <v>2</v>
      </c>
      <c r="AJ52" s="1382"/>
      <c r="AK52" s="1386"/>
      <c r="AL52" s="1386"/>
      <c r="AM52" s="169">
        <f t="shared" si="16"/>
        <v>36</v>
      </c>
      <c r="AO52" s="1131"/>
    </row>
    <row r="53" spans="1:41" ht="15.75" x14ac:dyDescent="0.25">
      <c r="A53" s="160"/>
      <c r="B53" s="161"/>
      <c r="C53" s="162" t="s">
        <v>17</v>
      </c>
      <c r="D53" s="1382"/>
      <c r="E53" s="1386"/>
      <c r="F53" s="1386"/>
      <c r="G53" s="11" t="str">
        <f>IF(COUNTIF(G$12:G$40,"AV")+COUNTIF(SZAK!G$10:G$89,"AV")=0,"0",COUNTIF(G$12:G$40,"AV")+COUNTIF(SZAK!G$10:G$89,"AV"))</f>
        <v>0</v>
      </c>
      <c r="H53" s="1382" t="str">
        <f>IF(COUNTIF(I17:I39,"AV")=0,"",COUNTIF(I17:I39,"AV"))</f>
        <v/>
      </c>
      <c r="I53" s="1386"/>
      <c r="J53" s="1386"/>
      <c r="K53" s="11" t="str">
        <f>IF(COUNTIF(K$12:K$40,"AV")+COUNTIF(SZAK!K$10:K$89,"AV")=0,"0",COUNTIF(K$12:K$40,"AV")+COUNTIF(SZAK!K$10:K$89,"AV"))</f>
        <v>0</v>
      </c>
      <c r="L53" s="1382"/>
      <c r="M53" s="1386"/>
      <c r="N53" s="1386"/>
      <c r="O53" s="11" t="str">
        <f>IF(COUNTIF(O$12:O$40,"AV")+COUNTIF(SZAK!O$10:O$89,"AV")=0,"0",COUNTIF(O$12:O$40,"AV")+COUNTIF(SZAK!O$10:O$89,"AV"))</f>
        <v>0</v>
      </c>
      <c r="P53" s="1382"/>
      <c r="Q53" s="1386"/>
      <c r="R53" s="1386"/>
      <c r="S53" s="11" t="str">
        <f>IF(COUNTIF(S$12:S$40,"AV")+COUNTIF(SZAK!S$10:S$89,"AV")=0,"0",COUNTIF(S$12:S$40,"AV")+COUNTIF(SZAK!S$10:S$89,"AV"))</f>
        <v>0</v>
      </c>
      <c r="T53" s="1382" t="str">
        <f>IF(COUNTIF(U17:U39,"AV")=0,"",COUNTIF(U17:U39,"AV"))</f>
        <v/>
      </c>
      <c r="U53" s="1386"/>
      <c r="V53" s="1386"/>
      <c r="W53" s="11" t="str">
        <f>IF(COUNTIF(W$12:W$40,"AV")+COUNTIF(SZAK!W$10:W$89,"AV")=0,"0",COUNTIF(W$12:W$40,"AV")+COUNTIF(SZAK!W$10:W$89,"AV"))</f>
        <v>0</v>
      </c>
      <c r="X53" s="1382" t="str">
        <f>IF(COUNTIF(Y17:Y39,"AV")=0,"",COUNTIF(Y17:Y39,"AV"))</f>
        <v/>
      </c>
      <c r="Y53" s="1386"/>
      <c r="Z53" s="1386"/>
      <c r="AA53" s="11" t="str">
        <f>IF(COUNTIF(AA$12:AA$40,"AV")+COUNTIF(SZAK!AA$10:AA$89,"AV")=0,"0",COUNTIF(AA$12:AA$40,"AV")+COUNTIF(SZAK!AA$10:AA$89,"AV"))</f>
        <v>0</v>
      </c>
      <c r="AB53" s="1382" t="str">
        <f>IF(COUNTIF(AC17:AC39,"AV")=0,"",COUNTIF(AC17:AC39,"AV"))</f>
        <v/>
      </c>
      <c r="AC53" s="1386"/>
      <c r="AD53" s="1386"/>
      <c r="AE53" s="11" t="str">
        <f>IF(COUNTIF(AE$12:AE$40,"AV")+COUNTIF(SZAK!AE$10:AE$89,"AV")=0,"0",COUNTIF(AE$12:AE$40,"AV")+COUNTIF(SZAK!AE$10:AE$89,"AV"))</f>
        <v>0</v>
      </c>
      <c r="AF53" s="163"/>
      <c r="AG53" s="164"/>
      <c r="AH53" s="62"/>
      <c r="AI53" s="11" t="str">
        <f>IF(COUNTIF(AI$12:AI$40,"AV")+COUNTIF(SZAK!AI$10:AI$89,"AV")=0,"0",COUNTIF(AI$12:AI$40,"AV")+COUNTIF(SZAK!AI$10:AI$89,"AV"))</f>
        <v>0</v>
      </c>
      <c r="AJ53" s="1382"/>
      <c r="AK53" s="1386"/>
      <c r="AL53" s="1386"/>
      <c r="AM53" s="169" t="str">
        <f t="shared" si="16"/>
        <v>0</v>
      </c>
    </row>
    <row r="54" spans="1:41" ht="15.75" x14ac:dyDescent="0.25">
      <c r="A54" s="160"/>
      <c r="B54" s="161"/>
      <c r="C54" s="162" t="s">
        <v>93</v>
      </c>
      <c r="D54" s="1382"/>
      <c r="E54" s="1386"/>
      <c r="F54" s="1386"/>
      <c r="G54" s="11" t="str">
        <f>IF(COUNTIF(G$12:G$40,"KV")+COUNTIF(SZAK!G$10:G$89,"KV")=0,"0",COUNTIF(G$12:G$40,"KV")+COUNTIF(SZAK!G$10:G$89,"KV"))</f>
        <v>0</v>
      </c>
      <c r="H54" s="1382" t="str">
        <f>IF(COUNTIF(I17:I39,"KV")=0,"",COUNTIF(I17:I39,"KV"))</f>
        <v/>
      </c>
      <c r="I54" s="1386"/>
      <c r="J54" s="1386"/>
      <c r="K54" s="11" t="str">
        <f>IF(COUNTIF(K$12:K$40,"KV")+COUNTIF(SZAK!K$10:K$89,"KV")=0,"0",COUNTIF(K$12:K$40,"KV")+COUNTIF(SZAK!K$10:K$89,"KV"))</f>
        <v>0</v>
      </c>
      <c r="L54" s="1382"/>
      <c r="M54" s="1386"/>
      <c r="N54" s="1386"/>
      <c r="O54" s="11" t="str">
        <f>IF(COUNTIF(O$12:O$40,"KV")+COUNTIF(SZAK!O$10:O$89,"KV")=0,"0",COUNTIF(O$12:O$40,"KV")+COUNTIF(SZAK!O$10:O$89,"KV"))</f>
        <v>0</v>
      </c>
      <c r="P54" s="1382"/>
      <c r="Q54" s="1386"/>
      <c r="R54" s="1386"/>
      <c r="S54" s="11" t="str">
        <f>IF(COUNTIF(S$12:S$40,"KV")+COUNTIF(SZAK!S$10:S$89,"KV")=0,"0",COUNTIF(S$12:S$40,"KV")+COUNTIF(SZAK!S$10:S$89,"KV"))</f>
        <v>0</v>
      </c>
      <c r="T54" s="1382" t="str">
        <f>IF(COUNTIF(U17:U39,"KV")=0,"",COUNTIF(U17:U39,"KV"))</f>
        <v/>
      </c>
      <c r="U54" s="1386"/>
      <c r="V54" s="1386"/>
      <c r="W54" s="11" t="str">
        <f>IF(COUNTIF(W$12:W$40,"KV")+COUNTIF(SZAK!W$10:W$89,"KV")=0,"0",COUNTIF(W$12:W$40,"KV")+COUNTIF(SZAK!W$10:W$89,"KV"))</f>
        <v>0</v>
      </c>
      <c r="X54" s="1382" t="str">
        <f>IF(COUNTIF(Y17:Y39,"KV")=0,"",COUNTIF(Y17:Y39,"KV"))</f>
        <v/>
      </c>
      <c r="Y54" s="1386"/>
      <c r="Z54" s="1386"/>
      <c r="AA54" s="11" t="str">
        <f>IF(COUNTIF(AA$12:AA$40,"KV")+COUNTIF(SZAK!AA$10:AA$89,"KV")=0,"0",COUNTIF(AA$12:AA$40,"KV")+COUNTIF(SZAK!AA$10:AA$89,"KV"))</f>
        <v>0</v>
      </c>
      <c r="AB54" s="1382" t="str">
        <f>IF(COUNTIF(AC17:AC39,"KV")=0,"",COUNTIF(AC17:AC39,"KV"))</f>
        <v/>
      </c>
      <c r="AC54" s="1386"/>
      <c r="AD54" s="1386"/>
      <c r="AE54" s="11" t="str">
        <f>IF(COUNTIF(AE$12:AE$40,"KV")+COUNTIF(SZAK!AE$10:AE$89,"KV")=0,"0",COUNTIF(AE$12:AE$40,"KV")+COUNTIF(SZAK!AE$10:AE$89,"KV"))</f>
        <v>0</v>
      </c>
      <c r="AF54" s="163"/>
      <c r="AG54" s="164"/>
      <c r="AH54" s="62"/>
      <c r="AI54" s="11" t="str">
        <f>IF(COUNTIF(AI$12:AI$40,"KV")+COUNTIF(SZAK!AI$10:AI$89,"KV")=0,"0",COUNTIF(AI$12:AI$40,"KV")+COUNTIF(SZAK!AI$10:AI$89,"KV"))</f>
        <v>0</v>
      </c>
      <c r="AJ54" s="1382"/>
      <c r="AK54" s="1386"/>
      <c r="AL54" s="1386"/>
      <c r="AM54" s="169" t="str">
        <f t="shared" si="16"/>
        <v>0</v>
      </c>
    </row>
    <row r="55" spans="1:41" ht="15.75" x14ac:dyDescent="0.25">
      <c r="A55" s="160"/>
      <c r="B55" s="161"/>
      <c r="C55" s="162" t="s">
        <v>94</v>
      </c>
      <c r="D55" s="1382"/>
      <c r="E55" s="1386"/>
      <c r="F55" s="1386"/>
      <c r="G55" s="11" t="str">
        <f>IF(COUNTIF(G$12:G$40,"SZG")+COUNTIF(SZAK!G$10:G$89,"SZG")=0,"0",COUNTIF(G$12:G$40,"SZG")+COUNTIF(SZAK!G$10:G$89,"SZG"))</f>
        <v>0</v>
      </c>
      <c r="H55" s="1382" t="str">
        <f>IF(COUNTIF(I17:I39,"SZG")=0,"",COUNTIF(I17:I39,"SZG"))</f>
        <v/>
      </c>
      <c r="I55" s="1386"/>
      <c r="J55" s="1386"/>
      <c r="K55" s="11" t="str">
        <f>IF(COUNTIF(K$12:K$40,"SZG")+COUNTIF(SZAK!K$10:K$89,"SZG")=0,"0",COUNTIF(K$12:K$40,"SZG")+COUNTIF(SZAK!K$10:K$89,"SZG"))</f>
        <v>0</v>
      </c>
      <c r="L55" s="1382"/>
      <c r="M55" s="1386"/>
      <c r="N55" s="1386"/>
      <c r="O55" s="11" t="str">
        <f>IF(COUNTIF(O$12:O$40,"SZG")+COUNTIF(SZAK!O$10:O$89,"SZG")=0,"0",COUNTIF(O$12:O$40,"SZG")+COUNTIF(SZAK!O$10:O$89,"SZG"))</f>
        <v>0</v>
      </c>
      <c r="P55" s="1382"/>
      <c r="Q55" s="1386"/>
      <c r="R55" s="1386"/>
      <c r="S55" s="11">
        <f>IF(COUNTIF(S$12:S$40,"SZG")+COUNTIF(SZAK!S$10:S$89,"SZG")=0,"0",COUNTIF(S$12:S$40,"SZG")+COUNTIF(SZAK!S$10:S$89,"SZG"))</f>
        <v>2</v>
      </c>
      <c r="T55" s="1382" t="str">
        <f>IF(COUNTIF(U17:U39,"SZG")=0,"",COUNTIF(U17:U39,"SZG"))</f>
        <v/>
      </c>
      <c r="U55" s="1386"/>
      <c r="V55" s="1386"/>
      <c r="W55" s="11" t="str">
        <f>IF(COUNTIF(W$12:W$40,"SZG")+COUNTIF(SZAK!W$10:W$89,"SZG")=0,"0",COUNTIF(W$12:W$40,"SZG")+COUNTIF(SZAK!W$10:W$89,"SZG"))</f>
        <v>0</v>
      </c>
      <c r="X55" s="1382" t="str">
        <f>IF(COUNTIF(Y17:Y39,"SZG")=0,"",COUNTIF(Y17:Y39,"SZG"))</f>
        <v/>
      </c>
      <c r="Y55" s="1386"/>
      <c r="Z55" s="1386"/>
      <c r="AA55" s="11">
        <f>IF(COUNTIF(AA$12:AA$40,"SZG")+COUNTIF(SZAK!AA$10:AA$89,"SZG")=0,"0",COUNTIF(AA$12:AA$40,"SZG")+COUNTIF(SZAK!AA$10:AA$89,"SZG"))</f>
        <v>1</v>
      </c>
      <c r="AB55" s="1382" t="str">
        <f>IF(COUNTIF(AC17:AC39,"SZG")=0,"",COUNTIF(AC17:AC39,"SZG"))</f>
        <v/>
      </c>
      <c r="AC55" s="1386"/>
      <c r="AD55" s="1386"/>
      <c r="AE55" s="11" t="str">
        <f>IF(COUNTIF(AE$12:AE$40,"SZG")+COUNTIF(SZAK!AE$10:AE$89,"SZG")=0,"0",COUNTIF(AE$12:AE$40,"SZG")+COUNTIF(SZAK!AE$10:AE$89,"SZG"))</f>
        <v>0</v>
      </c>
      <c r="AF55" s="166"/>
      <c r="AG55" s="167"/>
      <c r="AH55" s="147"/>
      <c r="AI55" s="11" t="str">
        <f>IF(COUNTIF(AI$12:AI$40,"SZG")+COUNTIF(SZAK!AI$10:AI$89,"SZG")=0,"0",COUNTIF(AI$12:AI$40,"SZG")+COUNTIF(SZAK!AI$10:AI$89,"SZG"))</f>
        <v>0</v>
      </c>
      <c r="AJ55" s="1382"/>
      <c r="AK55" s="1386"/>
      <c r="AL55" s="1386"/>
      <c r="AM55" s="169">
        <f t="shared" si="16"/>
        <v>3</v>
      </c>
    </row>
    <row r="56" spans="1:41" ht="15.75" x14ac:dyDescent="0.25">
      <c r="A56" s="160"/>
      <c r="B56" s="161"/>
      <c r="C56" s="162" t="s">
        <v>498</v>
      </c>
      <c r="D56" s="1382"/>
      <c r="E56" s="1386"/>
      <c r="F56" s="1386"/>
      <c r="G56" s="11" t="str">
        <f>IF(COUNTIF(G$12:G$40,"ZV")+COUNTIF(SZAK!G$10:G$89,"ZV")=0,"0",COUNTIF(G$12:G$40,"ZV")+COUNTIF(SZAK!G$10:G$89,"ZV"))</f>
        <v>0</v>
      </c>
      <c r="H56" s="1382" t="str">
        <f>IF(COUNTIF(I17:I39,"ZV")=0,"",COUNTIF(I17:I39,"ZV"))</f>
        <v/>
      </c>
      <c r="I56" s="1386"/>
      <c r="J56" s="1386"/>
      <c r="K56" s="11" t="str">
        <f>IF(COUNTIF(K$12:K$40,"ZV")+COUNTIF(SZAK!K$10:K$89,"ZV")=0,"0",COUNTIF(K$12:K$40,"ZV")+COUNTIF(SZAK!K$10:K$89,"ZV"))</f>
        <v>0</v>
      </c>
      <c r="L56" s="1382"/>
      <c r="M56" s="1386"/>
      <c r="N56" s="1386"/>
      <c r="O56" s="11" t="str">
        <f>IF(COUNTIF(O$12:O$40,"ZV")+COUNTIF(SZAK!O$10:O$89,"ZV")=0,"0",COUNTIF(O$12:O$40,"ZV")+COUNTIF(SZAK!O$10:O$89,"ZV"))</f>
        <v>0</v>
      </c>
      <c r="P56" s="1382"/>
      <c r="Q56" s="1386"/>
      <c r="R56" s="1386"/>
      <c r="S56" s="11" t="str">
        <f>IF(COUNTIF(S$12:S$40,"ZV")+COUNTIF(SZAK!S$10:S$89,"ZV")=0,"0",COUNTIF(S$12:S$40,"ZV")+COUNTIF(SZAK!S$10:S$89,"ZV"))</f>
        <v>0</v>
      </c>
      <c r="T56" s="1382" t="str">
        <f>IF(COUNTIF(U17:U39,"ZV")=0,"",COUNTIF(U17:U39,"ZV"))</f>
        <v/>
      </c>
      <c r="U56" s="1386"/>
      <c r="V56" s="1386"/>
      <c r="W56" s="11" t="str">
        <f>IF(COUNTIF(W$12:W$40,"ZV")+COUNTIF(SZAK!W$10:W$89,"ZV")=0,"0",COUNTIF(W$12:W$40,"ZV")+COUNTIF(SZAK!W$10:W$89,"ZV"))</f>
        <v>0</v>
      </c>
      <c r="X56" s="1382" t="str">
        <f>IF(COUNTIF(Y17:Y39,"ZV")=0,"",COUNTIF(Y17:Y39,"ZV"))</f>
        <v/>
      </c>
      <c r="Y56" s="1386"/>
      <c r="Z56" s="1386"/>
      <c r="AA56" s="11" t="str">
        <f>IF(COUNTIF(AA$12:AA$40,"ZV")+COUNTIF(SZAK!AA$10:AA$89,"ZV")=0,"0",COUNTIF(AA$12:AA$40,"ZV")+COUNTIF(SZAK!AA$10:AA$89,"ZV"))</f>
        <v>0</v>
      </c>
      <c r="AB56" s="1382" t="str">
        <f>IF(COUNTIF(AC17:AC39,"ZV")=0,"",COUNTIF(AC17:AC39,"ZV"))</f>
        <v/>
      </c>
      <c r="AC56" s="1386"/>
      <c r="AD56" s="1386"/>
      <c r="AE56" s="11" t="str">
        <f>IF(COUNTIF(AE$12:AE$40,"ZV")+COUNTIF(SZAK!AE$10:AE$89,"ZV")=0,"0",COUNTIF(AE$12:AE$40,"ZV")+COUNTIF(SZAK!AE$10:AE$89,"ZV"))</f>
        <v>0</v>
      </c>
      <c r="AF56" s="166"/>
      <c r="AG56" s="167"/>
      <c r="AH56" s="147"/>
      <c r="AI56" s="11">
        <f>IF(COUNTIF(AI$12:AI$40,"ZV")+COUNTIF(SZAK!AI$10:AI$89,"ZV")=0,"0",COUNTIF(AI$12:AI$40,"ZV")+COUNTIF(SZAK!AI$10:AI$89,"ZV"))</f>
        <v>3</v>
      </c>
      <c r="AJ56" s="1382"/>
      <c r="AK56" s="1386"/>
      <c r="AL56" s="1386"/>
      <c r="AM56" s="169">
        <f t="shared" si="16"/>
        <v>3</v>
      </c>
    </row>
    <row r="57" spans="1:41" ht="15.75" thickBot="1" x14ac:dyDescent="0.25">
      <c r="A57" s="348"/>
      <c r="B57" s="349"/>
      <c r="C57" s="178" t="s">
        <v>22</v>
      </c>
      <c r="D57" s="1387"/>
      <c r="E57" s="1388"/>
      <c r="F57" s="1388"/>
      <c r="G57" s="172">
        <f>IF(SUM(G48:G56)=0,"0",SUM(G48:G56))</f>
        <v>8</v>
      </c>
      <c r="H57" s="1387" t="str">
        <f>IF(SUM(I48:I56)=0,"",SUM(I48:I56))</f>
        <v/>
      </c>
      <c r="I57" s="1388"/>
      <c r="J57" s="1388"/>
      <c r="K57" s="172">
        <f>IF(SUM(K48:K56)=0,"0",SUM(K48:K56))</f>
        <v>12</v>
      </c>
      <c r="L57" s="1387"/>
      <c r="M57" s="1388"/>
      <c r="N57" s="1388"/>
      <c r="O57" s="172">
        <f>IF(SUM(O48:O56)=0,"0",SUM(O48:O56))</f>
        <v>10</v>
      </c>
      <c r="P57" s="1387"/>
      <c r="Q57" s="1388"/>
      <c r="R57" s="1388"/>
      <c r="S57" s="172">
        <f>IF(SUM(S48:S56)=0,"0",SUM(S48:S56))</f>
        <v>13</v>
      </c>
      <c r="T57" s="1387" t="str">
        <f>IF(SUM(U48:U56)=0,"",SUM(U48:U56))</f>
        <v/>
      </c>
      <c r="U57" s="1388"/>
      <c r="V57" s="1388"/>
      <c r="W57" s="172">
        <f>IF(SUM(W48:W56)=0,"0",SUM(W48:W56))</f>
        <v>11</v>
      </c>
      <c r="X57" s="1387" t="str">
        <f>IF(SUM(Y48:Y56)=0,"",SUM(Y48:Y56))</f>
        <v/>
      </c>
      <c r="Y57" s="1388"/>
      <c r="Z57" s="1388"/>
      <c r="AA57" s="172">
        <f>IF(SUM(AA48:AA56)=0,"0",SUM(AA48:AA56))</f>
        <v>11</v>
      </c>
      <c r="AB57" s="1387" t="str">
        <f>IF(SUM(AC48:AC56)=0,"",SUM(AC48:AC56))</f>
        <v/>
      </c>
      <c r="AC57" s="1388"/>
      <c r="AD57" s="1388"/>
      <c r="AE57" s="172">
        <f>IF(SUM(AE48:AE56)=0,"0",SUM(AE48:AE56))</f>
        <v>10</v>
      </c>
      <c r="AF57" s="173"/>
      <c r="AG57" s="174"/>
      <c r="AH57" s="175"/>
      <c r="AI57" s="172">
        <f>IF(SUM(AI48:AI56)=0,"0",SUM(AI48:AI56))</f>
        <v>11</v>
      </c>
      <c r="AJ57" s="1387"/>
      <c r="AK57" s="1388"/>
      <c r="AL57" s="1388"/>
      <c r="AM57" s="171">
        <f t="shared" ref="AM57" si="17">IF(SUM(G57:AL57)=0,"",SUM(G57:AL57))</f>
        <v>86</v>
      </c>
    </row>
    <row r="58" spans="1:41" ht="13.5" thickTop="1" x14ac:dyDescent="0.2"/>
    <row r="59" spans="1:41" x14ac:dyDescent="0.2">
      <c r="D59">
        <f>D46+E46</f>
        <v>536</v>
      </c>
      <c r="H59">
        <f>H46+I46</f>
        <v>378</v>
      </c>
      <c r="L59">
        <f>L46+M46</f>
        <v>392</v>
      </c>
      <c r="P59" s="470">
        <f>P40+Q40</f>
        <v>420</v>
      </c>
      <c r="T59">
        <f>T46+U46</f>
        <v>406</v>
      </c>
      <c r="X59" s="470">
        <f>X46+Y46</f>
        <v>392</v>
      </c>
      <c r="AB59">
        <f>AB46+AC46</f>
        <v>392</v>
      </c>
      <c r="AF59">
        <f>AF46+AG46</f>
        <v>278</v>
      </c>
    </row>
    <row r="60" spans="1:41" x14ac:dyDescent="0.2">
      <c r="H60" s="470"/>
    </row>
  </sheetData>
  <protectedRanges>
    <protectedRange sqref="C47" name="Tartomány4"/>
    <protectedRange sqref="C13:C14" name="Tartomány1_2_1_2"/>
    <protectedRange sqref="C56:C57" name="Tartomány4_1_1_1"/>
    <protectedRange sqref="C12" name="Tartomány1_2_1_3"/>
    <protectedRange sqref="C18:C30 C32" name="Tartomány1_2_1_1_2"/>
    <protectedRange sqref="C17" name="Tartomány1_2_1_1_3_1"/>
    <protectedRange sqref="C31" name="Tartomány1_2_1_1_4"/>
  </protectedRanges>
  <mergeCells count="127">
    <mergeCell ref="AB57:AD57"/>
    <mergeCell ref="AJ57:AL57"/>
    <mergeCell ref="D48:F48"/>
    <mergeCell ref="D49:F49"/>
    <mergeCell ref="D50:F50"/>
    <mergeCell ref="D51:F51"/>
    <mergeCell ref="D52:F52"/>
    <mergeCell ref="D53:F53"/>
    <mergeCell ref="D54:F54"/>
    <mergeCell ref="D55:F55"/>
    <mergeCell ref="D56:F56"/>
    <mergeCell ref="D57:F57"/>
    <mergeCell ref="H57:J57"/>
    <mergeCell ref="L57:N57"/>
    <mergeCell ref="P57:R57"/>
    <mergeCell ref="T57:V57"/>
    <mergeCell ref="X57:Z57"/>
    <mergeCell ref="AB55:AD55"/>
    <mergeCell ref="AJ55:AL55"/>
    <mergeCell ref="H56:J56"/>
    <mergeCell ref="L56:N56"/>
    <mergeCell ref="P56:R56"/>
    <mergeCell ref="T56:V56"/>
    <mergeCell ref="X56:Z56"/>
    <mergeCell ref="AB56:AD56"/>
    <mergeCell ref="AJ56:AL56"/>
    <mergeCell ref="H55:J55"/>
    <mergeCell ref="L55:N55"/>
    <mergeCell ref="P55:R55"/>
    <mergeCell ref="T55:V55"/>
    <mergeCell ref="X55:Z55"/>
    <mergeCell ref="AB53:AD53"/>
    <mergeCell ref="AJ53:AL53"/>
    <mergeCell ref="H54:J54"/>
    <mergeCell ref="L54:N54"/>
    <mergeCell ref="P54:R54"/>
    <mergeCell ref="T54:V54"/>
    <mergeCell ref="X54:Z54"/>
    <mergeCell ref="AB54:AD54"/>
    <mergeCell ref="AJ54:AL54"/>
    <mergeCell ref="H53:J53"/>
    <mergeCell ref="L53:N53"/>
    <mergeCell ref="P53:R53"/>
    <mergeCell ref="T53:V53"/>
    <mergeCell ref="X53:Z53"/>
    <mergeCell ref="AB52:AD52"/>
    <mergeCell ref="AJ52:AL52"/>
    <mergeCell ref="H52:J52"/>
    <mergeCell ref="L52:N52"/>
    <mergeCell ref="P52:R52"/>
    <mergeCell ref="T52:V52"/>
    <mergeCell ref="X52:Z52"/>
    <mergeCell ref="AB51:AD51"/>
    <mergeCell ref="AJ51:AL51"/>
    <mergeCell ref="H51:J51"/>
    <mergeCell ref="L51:N51"/>
    <mergeCell ref="P51:R51"/>
    <mergeCell ref="T51:V51"/>
    <mergeCell ref="X51:Z51"/>
    <mergeCell ref="AB50:AD50"/>
    <mergeCell ref="AJ50:AL50"/>
    <mergeCell ref="H50:J50"/>
    <mergeCell ref="L50:N50"/>
    <mergeCell ref="P50:R50"/>
    <mergeCell ref="T50:V50"/>
    <mergeCell ref="X50:Z50"/>
    <mergeCell ref="AB48:AD48"/>
    <mergeCell ref="AJ48:AL48"/>
    <mergeCell ref="H49:J49"/>
    <mergeCell ref="L49:N49"/>
    <mergeCell ref="P49:R49"/>
    <mergeCell ref="T49:V49"/>
    <mergeCell ref="X49:Z49"/>
    <mergeCell ref="AB49:AD49"/>
    <mergeCell ref="AJ49:AL49"/>
    <mergeCell ref="H48:J48"/>
    <mergeCell ref="L48:N48"/>
    <mergeCell ref="P48:R48"/>
    <mergeCell ref="T48:V48"/>
    <mergeCell ref="X48:Z48"/>
    <mergeCell ref="AN6:AN9"/>
    <mergeCell ref="AO6:AO9"/>
    <mergeCell ref="A6:A9"/>
    <mergeCell ref="B6:B9"/>
    <mergeCell ref="C6:C9"/>
    <mergeCell ref="D6:S6"/>
    <mergeCell ref="T6:AI6"/>
    <mergeCell ref="G8:G9"/>
    <mergeCell ref="AJ6:AM7"/>
    <mergeCell ref="D7:G7"/>
    <mergeCell ref="H7:K7"/>
    <mergeCell ref="L7:O7"/>
    <mergeCell ref="P7:S7"/>
    <mergeCell ref="T7:W7"/>
    <mergeCell ref="AF7:AI7"/>
    <mergeCell ref="AL8:AL9"/>
    <mergeCell ref="N8:N9"/>
    <mergeCell ref="O8:O9"/>
    <mergeCell ref="F8:F9"/>
    <mergeCell ref="A1:AM1"/>
    <mergeCell ref="A2:AM2"/>
    <mergeCell ref="A3:AM3"/>
    <mergeCell ref="A4:AM4"/>
    <mergeCell ref="A5:AM5"/>
    <mergeCell ref="AB7:AE7"/>
    <mergeCell ref="AD8:AD9"/>
    <mergeCell ref="AE8:AE9"/>
    <mergeCell ref="X7:AA7"/>
    <mergeCell ref="Z8:Z9"/>
    <mergeCell ref="AA8:AA9"/>
    <mergeCell ref="A47:S47"/>
    <mergeCell ref="AM8:AM9"/>
    <mergeCell ref="D35:S35"/>
    <mergeCell ref="T35:AI35"/>
    <mergeCell ref="AJ35:AM35"/>
    <mergeCell ref="V8:V9"/>
    <mergeCell ref="W8:W9"/>
    <mergeCell ref="AH8:AH9"/>
    <mergeCell ref="AI8:AI9"/>
    <mergeCell ref="R8:R9"/>
    <mergeCell ref="S8:S9"/>
    <mergeCell ref="J8:J9"/>
    <mergeCell ref="K8:K9"/>
    <mergeCell ref="A46:C46"/>
    <mergeCell ref="D41:S41"/>
    <mergeCell ref="T41:AI41"/>
    <mergeCell ref="AJ41:AM4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1"/>
  <sheetViews>
    <sheetView topLeftCell="A10" zoomScale="87" zoomScaleNormal="87" workbookViewId="0">
      <selection activeCell="A18" sqref="A18"/>
    </sheetView>
  </sheetViews>
  <sheetFormatPr defaultRowHeight="12.75" x14ac:dyDescent="0.2"/>
  <cols>
    <col min="1" max="1" width="14.83203125" customWidth="1"/>
    <col min="2" max="2" width="9.33203125" customWidth="1"/>
    <col min="3" max="3" width="47.5" customWidth="1"/>
    <col min="36" max="36" width="10.6640625" customWidth="1"/>
    <col min="37" max="37" width="10" customWidth="1"/>
    <col min="40" max="40" width="51.5" bestFit="1" customWidth="1"/>
    <col min="41" max="41" width="35.83203125" bestFit="1" customWidth="1"/>
  </cols>
  <sheetData>
    <row r="1" spans="1:41" ht="22.5" x14ac:dyDescent="0.2">
      <c r="A1" s="1307" t="s">
        <v>13</v>
      </c>
      <c r="B1" s="1307"/>
      <c r="C1" s="1307"/>
      <c r="D1" s="1307"/>
      <c r="E1" s="1307"/>
      <c r="F1" s="1307"/>
      <c r="G1" s="1307"/>
      <c r="H1" s="1307"/>
      <c r="I1" s="1307"/>
      <c r="J1" s="1307"/>
      <c r="K1" s="1307"/>
      <c r="L1" s="1307"/>
      <c r="M1" s="1307"/>
      <c r="N1" s="1307"/>
      <c r="O1" s="1307"/>
      <c r="P1" s="1307"/>
      <c r="Q1" s="1307"/>
      <c r="R1" s="1307"/>
      <c r="S1" s="1307"/>
      <c r="T1" s="1307"/>
      <c r="U1" s="1307"/>
      <c r="V1" s="1307"/>
      <c r="W1" s="1307"/>
      <c r="X1" s="1307"/>
      <c r="Y1" s="1307"/>
      <c r="Z1" s="1307"/>
      <c r="AA1" s="1307"/>
      <c r="AB1" s="1307"/>
      <c r="AC1" s="1307"/>
      <c r="AD1" s="1307"/>
      <c r="AE1" s="1307"/>
      <c r="AF1" s="1307"/>
      <c r="AG1" s="1307"/>
      <c r="AH1" s="1307"/>
      <c r="AI1" s="1307"/>
      <c r="AJ1" s="1307"/>
      <c r="AK1" s="1307"/>
      <c r="AL1" s="1307"/>
      <c r="AM1" s="1307"/>
      <c r="AN1" s="58"/>
      <c r="AO1" s="58"/>
    </row>
    <row r="2" spans="1:41" ht="22.5" x14ac:dyDescent="0.2">
      <c r="A2" s="1308" t="s">
        <v>351</v>
      </c>
      <c r="B2" s="1308"/>
      <c r="C2" s="1308"/>
      <c r="D2" s="1308"/>
      <c r="E2" s="1308"/>
      <c r="F2" s="1308"/>
      <c r="G2" s="1308"/>
      <c r="H2" s="1308"/>
      <c r="I2" s="1308"/>
      <c r="J2" s="1308"/>
      <c r="K2" s="1308"/>
      <c r="L2" s="1308"/>
      <c r="M2" s="1308"/>
      <c r="N2" s="1308"/>
      <c r="O2" s="1308"/>
      <c r="P2" s="1308"/>
      <c r="Q2" s="1308"/>
      <c r="R2" s="1308"/>
      <c r="S2" s="1308"/>
      <c r="T2" s="1308"/>
      <c r="U2" s="1308"/>
      <c r="V2" s="1308"/>
      <c r="W2" s="1308"/>
      <c r="X2" s="1308"/>
      <c r="Y2" s="1308"/>
      <c r="Z2" s="1308"/>
      <c r="AA2" s="1308"/>
      <c r="AB2" s="1308"/>
      <c r="AC2" s="1308"/>
      <c r="AD2" s="1308"/>
      <c r="AE2" s="1308"/>
      <c r="AF2" s="1308"/>
      <c r="AG2" s="1308"/>
      <c r="AH2" s="1308"/>
      <c r="AI2" s="1308"/>
      <c r="AJ2" s="1308"/>
      <c r="AK2" s="1308"/>
      <c r="AL2" s="1308"/>
      <c r="AM2" s="1308"/>
      <c r="AN2" s="58"/>
      <c r="AO2" s="58"/>
    </row>
    <row r="3" spans="1:41" ht="22.5" x14ac:dyDescent="0.2">
      <c r="A3" s="1308" t="s">
        <v>482</v>
      </c>
      <c r="B3" s="1308"/>
      <c r="C3" s="1308"/>
      <c r="D3" s="1308"/>
      <c r="E3" s="1308"/>
      <c r="F3" s="1308"/>
      <c r="G3" s="1308"/>
      <c r="H3" s="1308"/>
      <c r="I3" s="1308"/>
      <c r="J3" s="1308"/>
      <c r="K3" s="1308"/>
      <c r="L3" s="1308"/>
      <c r="M3" s="1308"/>
      <c r="N3" s="1308"/>
      <c r="O3" s="1308"/>
      <c r="P3" s="1308"/>
      <c r="Q3" s="1308"/>
      <c r="R3" s="1308"/>
      <c r="S3" s="1308"/>
      <c r="T3" s="1308"/>
      <c r="U3" s="1308"/>
      <c r="V3" s="1308"/>
      <c r="W3" s="1308"/>
      <c r="X3" s="1308"/>
      <c r="Y3" s="1308"/>
      <c r="Z3" s="1308"/>
      <c r="AA3" s="1308"/>
      <c r="AB3" s="1308"/>
      <c r="AC3" s="1308"/>
      <c r="AD3" s="1308"/>
      <c r="AE3" s="1308"/>
      <c r="AF3" s="1308"/>
      <c r="AG3" s="1308"/>
      <c r="AH3" s="1308"/>
      <c r="AI3" s="1308"/>
      <c r="AJ3" s="1308"/>
      <c r="AK3" s="1308"/>
      <c r="AL3" s="1308"/>
      <c r="AM3" s="1308"/>
      <c r="AN3" s="58"/>
      <c r="AO3" s="58"/>
    </row>
    <row r="4" spans="1:41" ht="22.5" x14ac:dyDescent="0.2">
      <c r="A4" s="1308" t="s">
        <v>352</v>
      </c>
      <c r="B4" s="1308"/>
      <c r="C4" s="1308"/>
      <c r="D4" s="1308"/>
      <c r="E4" s="1308"/>
      <c r="F4" s="1308"/>
      <c r="G4" s="1308"/>
      <c r="H4" s="1308"/>
      <c r="I4" s="1308"/>
      <c r="J4" s="1308"/>
      <c r="K4" s="1308"/>
      <c r="L4" s="1308"/>
      <c r="M4" s="1308"/>
      <c r="N4" s="1308"/>
      <c r="O4" s="1308"/>
      <c r="P4" s="1308"/>
      <c r="Q4" s="1308"/>
      <c r="R4" s="1308"/>
      <c r="S4" s="1308"/>
      <c r="T4" s="1308"/>
      <c r="U4" s="1308"/>
      <c r="V4" s="1308"/>
      <c r="W4" s="1308"/>
      <c r="X4" s="1308"/>
      <c r="Y4" s="1308"/>
      <c r="Z4" s="1308"/>
      <c r="AA4" s="1308"/>
      <c r="AB4" s="1308"/>
      <c r="AC4" s="1308"/>
      <c r="AD4" s="1308"/>
      <c r="AE4" s="1308"/>
      <c r="AF4" s="1308"/>
      <c r="AG4" s="1308"/>
      <c r="AH4" s="1308"/>
      <c r="AI4" s="1308"/>
      <c r="AJ4" s="1308"/>
      <c r="AK4" s="1308"/>
      <c r="AL4" s="1308"/>
      <c r="AM4" s="1308"/>
      <c r="AN4" s="58"/>
      <c r="AO4" s="58"/>
    </row>
    <row r="5" spans="1:41" ht="23.25" thickBot="1" x14ac:dyDescent="0.25">
      <c r="A5" s="1309" t="s">
        <v>353</v>
      </c>
      <c r="B5" s="1309"/>
      <c r="C5" s="1309"/>
      <c r="D5" s="1307"/>
      <c r="E5" s="1307"/>
      <c r="F5" s="1307"/>
      <c r="G5" s="1307"/>
      <c r="H5" s="1307"/>
      <c r="I5" s="1307"/>
      <c r="J5" s="1307"/>
      <c r="K5" s="1307"/>
      <c r="L5" s="1307"/>
      <c r="M5" s="1307"/>
      <c r="N5" s="1307"/>
      <c r="O5" s="1307"/>
      <c r="P5" s="1307"/>
      <c r="Q5" s="1307"/>
      <c r="R5" s="1307"/>
      <c r="S5" s="1307"/>
      <c r="T5" s="1307"/>
      <c r="U5" s="1307"/>
      <c r="V5" s="1307"/>
      <c r="W5" s="1307"/>
      <c r="X5" s="1307"/>
      <c r="Y5" s="1307"/>
      <c r="Z5" s="1307"/>
      <c r="AA5" s="1307"/>
      <c r="AB5" s="1307"/>
      <c r="AC5" s="1307"/>
      <c r="AD5" s="1307"/>
      <c r="AE5" s="1307"/>
      <c r="AF5" s="1307"/>
      <c r="AG5" s="1307"/>
      <c r="AH5" s="1307"/>
      <c r="AI5" s="1307"/>
      <c r="AJ5" s="1309"/>
      <c r="AK5" s="1309"/>
      <c r="AL5" s="1309"/>
      <c r="AM5" s="1309"/>
      <c r="AN5" s="58"/>
      <c r="AO5" s="58"/>
    </row>
    <row r="6" spans="1:41" ht="14.25" thickTop="1" thickBot="1" x14ac:dyDescent="0.25">
      <c r="A6" s="1333" t="s">
        <v>10</v>
      </c>
      <c r="B6" s="1336" t="s">
        <v>11</v>
      </c>
      <c r="C6" s="1339" t="s">
        <v>12</v>
      </c>
      <c r="D6" s="1342"/>
      <c r="E6" s="1342"/>
      <c r="F6" s="1342"/>
      <c r="G6" s="1342"/>
      <c r="H6" s="1342"/>
      <c r="I6" s="1342"/>
      <c r="J6" s="1342"/>
      <c r="K6" s="1342"/>
      <c r="L6" s="1342"/>
      <c r="M6" s="1342"/>
      <c r="N6" s="1342"/>
      <c r="O6" s="1342"/>
      <c r="P6" s="1342"/>
      <c r="Q6" s="1342"/>
      <c r="R6" s="1342"/>
      <c r="S6" s="1342"/>
      <c r="T6" s="1342"/>
      <c r="U6" s="1342"/>
      <c r="V6" s="1342"/>
      <c r="W6" s="1342"/>
      <c r="X6" s="1342"/>
      <c r="Y6" s="1342"/>
      <c r="Z6" s="1342"/>
      <c r="AA6" s="1342"/>
      <c r="AB6" s="431"/>
      <c r="AC6" s="431"/>
      <c r="AD6" s="431"/>
      <c r="AE6" s="431"/>
      <c r="AF6" s="431"/>
      <c r="AG6" s="431"/>
      <c r="AH6" s="431"/>
      <c r="AI6" s="431"/>
      <c r="AJ6" s="1485"/>
      <c r="AK6" s="1485"/>
      <c r="AL6" s="1485"/>
      <c r="AM6" s="1486"/>
      <c r="AN6" s="1410" t="s">
        <v>146</v>
      </c>
      <c r="AO6" s="1412" t="s">
        <v>147</v>
      </c>
    </row>
    <row r="7" spans="1:41" x14ac:dyDescent="0.2">
      <c r="A7" s="1334"/>
      <c r="B7" s="1337"/>
      <c r="C7" s="1340"/>
      <c r="D7" s="1346" t="s">
        <v>132</v>
      </c>
      <c r="E7" s="1346"/>
      <c r="F7" s="1346"/>
      <c r="G7" s="1347"/>
      <c r="H7" s="1346" t="s">
        <v>2</v>
      </c>
      <c r="I7" s="1346"/>
      <c r="J7" s="1346"/>
      <c r="K7" s="1348"/>
      <c r="L7" s="1346" t="s">
        <v>115</v>
      </c>
      <c r="M7" s="1346"/>
      <c r="N7" s="1346"/>
      <c r="O7" s="1347"/>
      <c r="P7" s="1346" t="s">
        <v>3</v>
      </c>
      <c r="Q7" s="1346"/>
      <c r="R7" s="1346"/>
      <c r="S7" s="1347"/>
      <c r="T7" s="1346" t="s">
        <v>112</v>
      </c>
      <c r="U7" s="1346"/>
      <c r="V7" s="1346"/>
      <c r="W7" s="1347"/>
      <c r="X7" s="1346" t="s">
        <v>113</v>
      </c>
      <c r="Y7" s="1346"/>
      <c r="Z7" s="1346"/>
      <c r="AA7" s="1347"/>
      <c r="AB7" s="1346" t="s">
        <v>388</v>
      </c>
      <c r="AC7" s="1346"/>
      <c r="AD7" s="1346"/>
      <c r="AE7" s="1347"/>
      <c r="AF7" s="1346" t="s">
        <v>389</v>
      </c>
      <c r="AG7" s="1346"/>
      <c r="AH7" s="1346"/>
      <c r="AI7" s="1347"/>
      <c r="AJ7" s="1487"/>
      <c r="AK7" s="1487"/>
      <c r="AL7" s="1487"/>
      <c r="AM7" s="1488"/>
      <c r="AN7" s="1411"/>
      <c r="AO7" s="1413"/>
    </row>
    <row r="8" spans="1:41" x14ac:dyDescent="0.2">
      <c r="A8" s="1334"/>
      <c r="B8" s="1337"/>
      <c r="C8" s="1340"/>
      <c r="D8" s="298"/>
      <c r="E8" s="298"/>
      <c r="F8" s="1393" t="s">
        <v>9</v>
      </c>
      <c r="G8" s="1355" t="s">
        <v>96</v>
      </c>
      <c r="H8" s="298"/>
      <c r="I8" s="298"/>
      <c r="J8" s="1393" t="s">
        <v>9</v>
      </c>
      <c r="K8" s="1405" t="s">
        <v>96</v>
      </c>
      <c r="L8" s="298"/>
      <c r="M8" s="298"/>
      <c r="N8" s="1393" t="s">
        <v>9</v>
      </c>
      <c r="O8" s="1355" t="s">
        <v>96</v>
      </c>
      <c r="P8" s="298"/>
      <c r="Q8" s="298"/>
      <c r="R8" s="1393" t="s">
        <v>9</v>
      </c>
      <c r="S8" s="1403" t="s">
        <v>96</v>
      </c>
      <c r="T8" s="298"/>
      <c r="U8" s="298"/>
      <c r="V8" s="1393" t="s">
        <v>9</v>
      </c>
      <c r="W8" s="1355" t="s">
        <v>96</v>
      </c>
      <c r="X8" s="298"/>
      <c r="Y8" s="298"/>
      <c r="Z8" s="1393" t="s">
        <v>9</v>
      </c>
      <c r="AA8" s="1403" t="s">
        <v>96</v>
      </c>
      <c r="AB8" s="298"/>
      <c r="AC8" s="298"/>
      <c r="AD8" s="1393" t="s">
        <v>9</v>
      </c>
      <c r="AE8" s="1403" t="s">
        <v>96</v>
      </c>
      <c r="AF8" s="298"/>
      <c r="AG8" s="298"/>
      <c r="AH8" s="1393" t="s">
        <v>9</v>
      </c>
      <c r="AI8" s="1403" t="s">
        <v>96</v>
      </c>
      <c r="AJ8" s="298"/>
      <c r="AK8" s="298"/>
      <c r="AL8" s="1393" t="s">
        <v>9</v>
      </c>
      <c r="AM8" s="1422" t="s">
        <v>83</v>
      </c>
      <c r="AN8" s="1411"/>
      <c r="AO8" s="1413"/>
    </row>
    <row r="9" spans="1:41" ht="79.5" thickBot="1" x14ac:dyDescent="0.25">
      <c r="A9" s="1335"/>
      <c r="B9" s="1338"/>
      <c r="C9" s="1341"/>
      <c r="D9" s="305" t="s">
        <v>97</v>
      </c>
      <c r="E9" s="305" t="s">
        <v>97</v>
      </c>
      <c r="F9" s="1358"/>
      <c r="G9" s="1356"/>
      <c r="H9" s="305" t="s">
        <v>97</v>
      </c>
      <c r="I9" s="305" t="s">
        <v>97</v>
      </c>
      <c r="J9" s="1358"/>
      <c r="K9" s="1367"/>
      <c r="L9" s="305" t="s">
        <v>97</v>
      </c>
      <c r="M9" s="305" t="s">
        <v>97</v>
      </c>
      <c r="N9" s="1358"/>
      <c r="O9" s="1356"/>
      <c r="P9" s="305" t="s">
        <v>97</v>
      </c>
      <c r="Q9" s="305" t="s">
        <v>97</v>
      </c>
      <c r="R9" s="1358"/>
      <c r="S9" s="1404"/>
      <c r="T9" s="305" t="s">
        <v>97</v>
      </c>
      <c r="U9" s="305" t="s">
        <v>97</v>
      </c>
      <c r="V9" s="1358"/>
      <c r="W9" s="1356"/>
      <c r="X9" s="305" t="s">
        <v>97</v>
      </c>
      <c r="Y9" s="305" t="s">
        <v>97</v>
      </c>
      <c r="Z9" s="1358"/>
      <c r="AA9" s="1404"/>
      <c r="AB9" s="305" t="s">
        <v>97</v>
      </c>
      <c r="AC9" s="305" t="s">
        <v>97</v>
      </c>
      <c r="AD9" s="1358"/>
      <c r="AE9" s="1404"/>
      <c r="AF9" s="305" t="s">
        <v>97</v>
      </c>
      <c r="AG9" s="305" t="s">
        <v>97</v>
      </c>
      <c r="AH9" s="1358"/>
      <c r="AI9" s="1404"/>
      <c r="AJ9" s="305" t="s">
        <v>107</v>
      </c>
      <c r="AK9" s="305" t="s">
        <v>107</v>
      </c>
      <c r="AL9" s="1358"/>
      <c r="AM9" s="1360"/>
      <c r="AN9" s="1411"/>
      <c r="AO9" s="1413"/>
    </row>
    <row r="10" spans="1:41" s="185" customFormat="1" ht="15.75" customHeight="1" thickBot="1" x14ac:dyDescent="0.25">
      <c r="A10" s="743"/>
      <c r="B10" s="744"/>
      <c r="C10" s="463" t="s">
        <v>98</v>
      </c>
      <c r="D10" s="464">
        <f>SZAK!D90</f>
        <v>206</v>
      </c>
      <c r="E10" s="464">
        <f>SZAK!E90</f>
        <v>330</v>
      </c>
      <c r="F10" s="464">
        <f>SZAK!F90</f>
        <v>30</v>
      </c>
      <c r="G10" s="513" t="s">
        <v>18</v>
      </c>
      <c r="H10" s="464">
        <f>SZAK!H90</f>
        <v>84</v>
      </c>
      <c r="I10" s="464">
        <f>SZAK!I90</f>
        <v>252</v>
      </c>
      <c r="J10" s="464">
        <f>SZAK!J90</f>
        <v>29</v>
      </c>
      <c r="K10" s="513" t="s">
        <v>18</v>
      </c>
      <c r="L10" s="464">
        <f>SZAK!L90</f>
        <v>98</v>
      </c>
      <c r="M10" s="464">
        <f>SZAK!M90</f>
        <v>252</v>
      </c>
      <c r="N10" s="464">
        <f>SZAK!N90</f>
        <v>24</v>
      </c>
      <c r="O10" s="513" t="s">
        <v>18</v>
      </c>
      <c r="P10" s="464">
        <f>SZAK!P90</f>
        <v>84</v>
      </c>
      <c r="Q10" s="464">
        <f>SZAK!Q90</f>
        <v>252</v>
      </c>
      <c r="R10" s="464">
        <f>SZAK!R90</f>
        <v>23</v>
      </c>
      <c r="S10" s="464" t="s">
        <v>18</v>
      </c>
      <c r="T10" s="464">
        <f>SZAK!T90</f>
        <v>126</v>
      </c>
      <c r="U10" s="464">
        <f>SZAK!U90</f>
        <v>154</v>
      </c>
      <c r="V10" s="464">
        <f>SZAK!V90</f>
        <v>19</v>
      </c>
      <c r="W10" s="464" t="s">
        <v>18</v>
      </c>
      <c r="X10" s="464">
        <f>SZAK!X90</f>
        <v>42</v>
      </c>
      <c r="Y10" s="464">
        <f>SZAK!Y90</f>
        <v>126</v>
      </c>
      <c r="Z10" s="464">
        <f>SZAK!Z90</f>
        <v>11</v>
      </c>
      <c r="AA10" s="861" t="s">
        <v>18</v>
      </c>
      <c r="AB10" s="464">
        <f>SZAK!AB90</f>
        <v>28</v>
      </c>
      <c r="AC10" s="464">
        <f>SZAK!AC90</f>
        <v>168</v>
      </c>
      <c r="AD10" s="464">
        <f>SZAK!AD90</f>
        <v>15</v>
      </c>
      <c r="AE10" s="861" t="s">
        <v>18</v>
      </c>
      <c r="AF10" s="464">
        <f>SZAK!AF90</f>
        <v>24</v>
      </c>
      <c r="AG10" s="464">
        <f>SZAK!AG90</f>
        <v>124</v>
      </c>
      <c r="AH10" s="464">
        <f>SZAK!AH90</f>
        <v>14</v>
      </c>
      <c r="AI10" s="861" t="s">
        <v>18</v>
      </c>
      <c r="AJ10" s="309">
        <f>SZAK!AJ90</f>
        <v>692</v>
      </c>
      <c r="AK10" s="309">
        <f>SZAK!AK90</f>
        <v>1658</v>
      </c>
      <c r="AL10" s="309">
        <f>SZAK!AL90</f>
        <v>165</v>
      </c>
      <c r="AM10" s="310">
        <f>SZAK!AM90</f>
        <v>2350</v>
      </c>
      <c r="AN10" s="64"/>
      <c r="AO10" s="1093"/>
    </row>
    <row r="11" spans="1:41" s="468" customFormat="1" ht="15.75" x14ac:dyDescent="0.25">
      <c r="A11" s="314" t="s">
        <v>2</v>
      </c>
      <c r="B11" s="862"/>
      <c r="C11" s="752" t="s">
        <v>99</v>
      </c>
      <c r="D11" s="753"/>
      <c r="E11" s="753"/>
      <c r="F11" s="754"/>
      <c r="G11" s="863"/>
      <c r="H11" s="753"/>
      <c r="I11" s="753"/>
      <c r="J11" s="754"/>
      <c r="K11" s="755"/>
      <c r="L11" s="753"/>
      <c r="M11" s="753"/>
      <c r="N11" s="754"/>
      <c r="O11" s="755"/>
      <c r="P11" s="753"/>
      <c r="Q11" s="753"/>
      <c r="R11" s="754"/>
      <c r="S11" s="864"/>
      <c r="T11" s="865"/>
      <c r="U11" s="753"/>
      <c r="V11" s="754"/>
      <c r="W11" s="757"/>
      <c r="X11" s="865"/>
      <c r="Y11" s="753"/>
      <c r="Z11" s="754"/>
      <c r="AA11" s="863"/>
      <c r="AB11" s="865"/>
      <c r="AC11" s="753"/>
      <c r="AD11" s="754"/>
      <c r="AE11" s="863"/>
      <c r="AF11" s="865"/>
      <c r="AG11" s="753"/>
      <c r="AH11" s="754"/>
      <c r="AI11" s="863"/>
      <c r="AJ11" s="866"/>
      <c r="AK11" s="400"/>
      <c r="AL11" s="400"/>
      <c r="AM11" s="758"/>
      <c r="AN11" s="64"/>
      <c r="AO11" s="1093"/>
    </row>
    <row r="12" spans="1:41" s="373" customFormat="1" x14ac:dyDescent="0.2">
      <c r="A12" s="1204" t="s">
        <v>43</v>
      </c>
      <c r="B12" s="112" t="s">
        <v>61</v>
      </c>
      <c r="C12" s="1268" t="s">
        <v>44</v>
      </c>
      <c r="D12" s="122"/>
      <c r="E12" s="122"/>
      <c r="F12" s="123"/>
      <c r="G12" s="124"/>
      <c r="H12" s="121"/>
      <c r="I12" s="122"/>
      <c r="J12" s="123"/>
      <c r="K12" s="576"/>
      <c r="L12" s="122"/>
      <c r="M12" s="122"/>
      <c r="N12" s="125"/>
      <c r="O12" s="124"/>
      <c r="P12" s="121"/>
      <c r="Q12" s="122"/>
      <c r="R12" s="971"/>
      <c r="S12" s="972"/>
      <c r="T12" s="598"/>
      <c r="U12" s="122"/>
      <c r="V12" s="123"/>
      <c r="W12" s="973"/>
      <c r="X12" s="598">
        <v>28</v>
      </c>
      <c r="Y12" s="122"/>
      <c r="Z12" s="123">
        <v>2</v>
      </c>
      <c r="AA12" s="124" t="s">
        <v>1</v>
      </c>
      <c r="AB12" s="598"/>
      <c r="AC12" s="122"/>
      <c r="AD12" s="123"/>
      <c r="AE12" s="124"/>
      <c r="AF12" s="598"/>
      <c r="AG12" s="122"/>
      <c r="AH12" s="123"/>
      <c r="AI12" s="124"/>
      <c r="AJ12" s="104">
        <f>SUM(D12,H12,L12,P12,T12,X12,AB12,AF12)</f>
        <v>28</v>
      </c>
      <c r="AK12" s="103">
        <f t="shared" ref="AK12:AL20" si="0">SUM(E12,I12,M12,Q12,U12,Y12,AC12,AG12)</f>
        <v>0</v>
      </c>
      <c r="AL12" s="104">
        <f t="shared" si="0"/>
        <v>2</v>
      </c>
      <c r="AM12" s="105">
        <f>SUM(AJ12,AK12)</f>
        <v>28</v>
      </c>
      <c r="AN12" s="1261" t="s">
        <v>773</v>
      </c>
      <c r="AO12" s="1096" t="s">
        <v>163</v>
      </c>
    </row>
    <row r="13" spans="1:41" s="393" customFormat="1" x14ac:dyDescent="0.2">
      <c r="A13" s="113" t="s">
        <v>676</v>
      </c>
      <c r="B13" s="68" t="s">
        <v>61</v>
      </c>
      <c r="C13" s="1133" t="s">
        <v>487</v>
      </c>
      <c r="D13" s="511"/>
      <c r="E13" s="508"/>
      <c r="F13" s="509"/>
      <c r="G13" s="510"/>
      <c r="H13" s="511"/>
      <c r="I13" s="508"/>
      <c r="J13" s="509"/>
      <c r="K13" s="671"/>
      <c r="L13" s="508"/>
      <c r="M13" s="508"/>
      <c r="N13" s="509"/>
      <c r="O13" s="510"/>
      <c r="P13" s="511"/>
      <c r="Q13" s="672"/>
      <c r="R13" s="673"/>
      <c r="S13" s="859"/>
      <c r="T13" s="511"/>
      <c r="U13" s="508"/>
      <c r="V13" s="509"/>
      <c r="W13" s="674"/>
      <c r="X13" s="511"/>
      <c r="Y13" s="508"/>
      <c r="Z13" s="509"/>
      <c r="AA13" s="510"/>
      <c r="AB13" s="115"/>
      <c r="AC13" s="116">
        <v>14</v>
      </c>
      <c r="AD13" s="117">
        <v>2</v>
      </c>
      <c r="AE13" s="118" t="s">
        <v>87</v>
      </c>
      <c r="AF13" s="115"/>
      <c r="AG13" s="116"/>
      <c r="AH13" s="117"/>
      <c r="AI13" s="118"/>
      <c r="AJ13" s="66">
        <f t="shared" ref="AJ13" si="1">SUM(D13,H13,L13,P13,T13,X13,AB13,AF13)</f>
        <v>0</v>
      </c>
      <c r="AK13" s="67">
        <f t="shared" si="0"/>
        <v>14</v>
      </c>
      <c r="AL13" s="66">
        <f t="shared" ref="AL13" si="2">IF(J13+F13+N13+R13+V13+Z13+AD13+AH13=0,"",J13+F13+N13+R13+V13+Z13+AD13+AH13)</f>
        <v>2</v>
      </c>
      <c r="AM13" s="106">
        <f t="shared" ref="AM13:AM14" si="3">SUM(AJ13,AK13)</f>
        <v>14</v>
      </c>
      <c r="AN13" s="639" t="s">
        <v>562</v>
      </c>
      <c r="AO13" s="1096" t="s">
        <v>166</v>
      </c>
    </row>
    <row r="14" spans="1:41" s="393" customFormat="1" x14ac:dyDescent="0.2">
      <c r="A14" s="629" t="s">
        <v>682</v>
      </c>
      <c r="B14" s="68" t="s">
        <v>61</v>
      </c>
      <c r="C14" s="1133" t="s">
        <v>488</v>
      </c>
      <c r="D14" s="511"/>
      <c r="E14" s="508"/>
      <c r="F14" s="509"/>
      <c r="G14" s="510"/>
      <c r="H14" s="511"/>
      <c r="I14" s="508"/>
      <c r="J14" s="509"/>
      <c r="K14" s="671"/>
      <c r="L14" s="508"/>
      <c r="M14" s="508"/>
      <c r="N14" s="509"/>
      <c r="O14" s="510"/>
      <c r="P14" s="511"/>
      <c r="Q14" s="672"/>
      <c r="R14" s="673"/>
      <c r="S14" s="759"/>
      <c r="T14" s="511"/>
      <c r="U14" s="508"/>
      <c r="V14" s="509"/>
      <c r="W14" s="674"/>
      <c r="X14" s="511"/>
      <c r="Y14" s="508"/>
      <c r="Z14" s="509"/>
      <c r="AA14" s="510"/>
      <c r="AB14" s="115"/>
      <c r="AC14" s="116"/>
      <c r="AD14" s="117"/>
      <c r="AE14" s="118"/>
      <c r="AF14" s="115"/>
      <c r="AG14" s="116">
        <v>10</v>
      </c>
      <c r="AH14" s="117">
        <v>2</v>
      </c>
      <c r="AI14" s="118" t="s">
        <v>87</v>
      </c>
      <c r="AJ14" s="66">
        <f>SUM(D14,H14,L14,P14,T14,X14,AB14,AF14)</f>
        <v>0</v>
      </c>
      <c r="AK14" s="67">
        <f>SUM(E14,I14,M14,Q14,U14,Y14,AC14,AG14)</f>
        <v>10</v>
      </c>
      <c r="AL14" s="66">
        <f>IF(J14+F14+N14+R14+V14+Z14+AD14+AH14=0,"",J14+F14+N14+R14+V14+Z14+AD14+AH14)</f>
        <v>2</v>
      </c>
      <c r="AM14" s="106">
        <f t="shared" si="3"/>
        <v>10</v>
      </c>
      <c r="AN14" s="639" t="s">
        <v>562</v>
      </c>
      <c r="AO14" s="1096" t="s">
        <v>166</v>
      </c>
    </row>
    <row r="15" spans="1:41" s="393" customFormat="1" x14ac:dyDescent="0.2">
      <c r="A15" s="1134" t="s">
        <v>587</v>
      </c>
      <c r="B15" s="68" t="s">
        <v>61</v>
      </c>
      <c r="C15" s="1135" t="s">
        <v>589</v>
      </c>
      <c r="D15" s="511"/>
      <c r="E15" s="508"/>
      <c r="F15" s="509"/>
      <c r="G15" s="674"/>
      <c r="H15" s="511"/>
      <c r="I15" s="508"/>
      <c r="J15" s="509"/>
      <c r="K15" s="671"/>
      <c r="L15" s="508"/>
      <c r="M15" s="508"/>
      <c r="N15" s="509"/>
      <c r="O15" s="674"/>
      <c r="P15" s="511"/>
      <c r="Q15" s="672"/>
      <c r="R15" s="673"/>
      <c r="S15" s="759"/>
      <c r="T15" s="511"/>
      <c r="U15" s="116">
        <v>28</v>
      </c>
      <c r="V15" s="117">
        <v>2</v>
      </c>
      <c r="W15" s="120" t="s">
        <v>416</v>
      </c>
      <c r="X15" s="115"/>
      <c r="Y15" s="116"/>
      <c r="Z15" s="117"/>
      <c r="AA15" s="118"/>
      <c r="AB15" s="115"/>
      <c r="AC15" s="116"/>
      <c r="AD15" s="117"/>
      <c r="AE15" s="118"/>
      <c r="AF15" s="115"/>
      <c r="AG15" s="116"/>
      <c r="AH15" s="117"/>
      <c r="AI15" s="118"/>
      <c r="AJ15" s="66">
        <f t="shared" ref="AJ15:AJ16" si="4">SUM(D15,H15,L15,P15,T15,X15,AB15,AF15)</f>
        <v>0</v>
      </c>
      <c r="AK15" s="67">
        <f t="shared" ref="AK15:AK16" si="5">SUM(E15,I15,M15,Q15,U15,Y15,AC15,AG15)</f>
        <v>28</v>
      </c>
      <c r="AL15" s="66">
        <f t="shared" ref="AL15:AL16" si="6">IF(J15+F15+N15+R15+V15+Z15+AD15+AH15=0,"",J15+F15+N15+R15+V15+Z15+AD15+AH15)</f>
        <v>2</v>
      </c>
      <c r="AM15" s="106">
        <f t="shared" ref="AM15:AM16" si="7">SUM(AJ15,AK15)</f>
        <v>28</v>
      </c>
      <c r="AN15" s="639" t="s">
        <v>179</v>
      </c>
      <c r="AO15" s="1096" t="s">
        <v>564</v>
      </c>
    </row>
    <row r="16" spans="1:41" s="393" customFormat="1" x14ac:dyDescent="0.2">
      <c r="A16" s="1134" t="s">
        <v>588</v>
      </c>
      <c r="B16" s="68" t="s">
        <v>61</v>
      </c>
      <c r="C16" s="1135" t="s">
        <v>590</v>
      </c>
      <c r="D16" s="511"/>
      <c r="E16" s="508"/>
      <c r="F16" s="509"/>
      <c r="G16" s="674"/>
      <c r="H16" s="511"/>
      <c r="I16" s="508"/>
      <c r="J16" s="509"/>
      <c r="K16" s="671"/>
      <c r="L16" s="508"/>
      <c r="M16" s="508"/>
      <c r="N16" s="509"/>
      <c r="O16" s="674"/>
      <c r="P16" s="511"/>
      <c r="Q16" s="672"/>
      <c r="R16" s="860"/>
      <c r="S16" s="760"/>
      <c r="T16" s="511"/>
      <c r="U16" s="116"/>
      <c r="V16" s="117"/>
      <c r="W16" s="120"/>
      <c r="X16" s="115"/>
      <c r="Y16" s="116">
        <v>28</v>
      </c>
      <c r="Z16" s="117">
        <v>2</v>
      </c>
      <c r="AA16" s="118" t="s">
        <v>416</v>
      </c>
      <c r="AB16" s="115"/>
      <c r="AC16" s="116"/>
      <c r="AD16" s="117"/>
      <c r="AE16" s="118"/>
      <c r="AF16" s="115"/>
      <c r="AG16" s="116"/>
      <c r="AH16" s="117"/>
      <c r="AI16" s="118"/>
      <c r="AJ16" s="66">
        <f t="shared" si="4"/>
        <v>0</v>
      </c>
      <c r="AK16" s="67">
        <f t="shared" si="5"/>
        <v>28</v>
      </c>
      <c r="AL16" s="66">
        <f t="shared" si="6"/>
        <v>2</v>
      </c>
      <c r="AM16" s="106">
        <f t="shared" si="7"/>
        <v>28</v>
      </c>
      <c r="AN16" s="639" t="s">
        <v>179</v>
      </c>
      <c r="AO16" s="1096" t="s">
        <v>564</v>
      </c>
    </row>
    <row r="17" spans="1:41" s="373" customFormat="1" x14ac:dyDescent="0.2">
      <c r="A17" s="537" t="s">
        <v>118</v>
      </c>
      <c r="B17" s="112" t="s">
        <v>61</v>
      </c>
      <c r="C17" s="538" t="s">
        <v>119</v>
      </c>
      <c r="D17" s="122"/>
      <c r="E17" s="122"/>
      <c r="F17" s="123"/>
      <c r="G17" s="973"/>
      <c r="H17" s="974">
        <v>28</v>
      </c>
      <c r="I17" s="602">
        <v>56</v>
      </c>
      <c r="J17" s="529">
        <v>4</v>
      </c>
      <c r="K17" s="604" t="s">
        <v>101</v>
      </c>
      <c r="L17" s="602"/>
      <c r="M17" s="602"/>
      <c r="N17" s="603"/>
      <c r="O17" s="604"/>
      <c r="P17" s="602"/>
      <c r="Q17" s="602"/>
      <c r="R17" s="603"/>
      <c r="S17" s="654"/>
      <c r="T17" s="965"/>
      <c r="U17" s="602"/>
      <c r="V17" s="603"/>
      <c r="W17" s="600"/>
      <c r="X17" s="965"/>
      <c r="Y17" s="602"/>
      <c r="Z17" s="975"/>
      <c r="AA17" s="976"/>
      <c r="AB17" s="602"/>
      <c r="AC17" s="602"/>
      <c r="AD17" s="975"/>
      <c r="AE17" s="976"/>
      <c r="AF17" s="602"/>
      <c r="AG17" s="602"/>
      <c r="AH17" s="975"/>
      <c r="AI17" s="976"/>
      <c r="AJ17" s="104">
        <f t="shared" ref="AJ17:AJ33" si="8">SUM(D17,H17,L17,P17,T17,X17,AB17,AF17)</f>
        <v>28</v>
      </c>
      <c r="AK17" s="103">
        <f t="shared" si="0"/>
        <v>56</v>
      </c>
      <c r="AL17" s="139">
        <f t="shared" si="0"/>
        <v>4</v>
      </c>
      <c r="AM17" s="105">
        <f t="shared" ref="AM17:AM33" si="9">SUM(AJ17,AK17)</f>
        <v>84</v>
      </c>
      <c r="AN17" s="646" t="s">
        <v>160</v>
      </c>
      <c r="AO17" s="1096" t="s">
        <v>593</v>
      </c>
    </row>
    <row r="18" spans="1:41" s="373" customFormat="1" x14ac:dyDescent="0.2">
      <c r="A18" s="113" t="s">
        <v>120</v>
      </c>
      <c r="B18" s="112" t="s">
        <v>61</v>
      </c>
      <c r="C18" s="539" t="s">
        <v>121</v>
      </c>
      <c r="D18" s="122"/>
      <c r="E18" s="122"/>
      <c r="F18" s="123"/>
      <c r="G18" s="124"/>
      <c r="H18" s="601"/>
      <c r="I18" s="602"/>
      <c r="J18" s="603"/>
      <c r="K18" s="604"/>
      <c r="L18" s="602">
        <v>28</v>
      </c>
      <c r="M18" s="602">
        <v>14</v>
      </c>
      <c r="N18" s="529">
        <v>3</v>
      </c>
      <c r="O18" s="605" t="s">
        <v>101</v>
      </c>
      <c r="P18" s="601"/>
      <c r="Q18" s="602"/>
      <c r="R18" s="603"/>
      <c r="S18" s="654"/>
      <c r="T18" s="965"/>
      <c r="U18" s="602"/>
      <c r="V18" s="603"/>
      <c r="W18" s="600"/>
      <c r="X18" s="965"/>
      <c r="Y18" s="602"/>
      <c r="Z18" s="603"/>
      <c r="AA18" s="605"/>
      <c r="AB18" s="602"/>
      <c r="AC18" s="602"/>
      <c r="AD18" s="603"/>
      <c r="AE18" s="605"/>
      <c r="AF18" s="602"/>
      <c r="AG18" s="602"/>
      <c r="AH18" s="603"/>
      <c r="AI18" s="605"/>
      <c r="AJ18" s="104">
        <f t="shared" si="8"/>
        <v>28</v>
      </c>
      <c r="AK18" s="103">
        <f t="shared" si="0"/>
        <v>14</v>
      </c>
      <c r="AL18" s="104">
        <f t="shared" si="0"/>
        <v>3</v>
      </c>
      <c r="AM18" s="105">
        <f t="shared" si="9"/>
        <v>42</v>
      </c>
      <c r="AN18" s="646" t="s">
        <v>160</v>
      </c>
      <c r="AO18" s="1096" t="s">
        <v>594</v>
      </c>
    </row>
    <row r="19" spans="1:41" s="373" customFormat="1" x14ac:dyDescent="0.2">
      <c r="A19" s="113" t="s">
        <v>122</v>
      </c>
      <c r="B19" s="112" t="s">
        <v>61</v>
      </c>
      <c r="C19" s="434" t="s">
        <v>123</v>
      </c>
      <c r="D19" s="122"/>
      <c r="E19" s="122"/>
      <c r="F19" s="123"/>
      <c r="G19" s="124"/>
      <c r="H19" s="601"/>
      <c r="I19" s="602"/>
      <c r="J19" s="603"/>
      <c r="K19" s="604"/>
      <c r="L19" s="602"/>
      <c r="M19" s="602"/>
      <c r="N19" s="603"/>
      <c r="O19" s="605"/>
      <c r="P19" s="601">
        <v>28</v>
      </c>
      <c r="Q19" s="602">
        <v>28</v>
      </c>
      <c r="R19" s="603">
        <v>2</v>
      </c>
      <c r="S19" s="604" t="s">
        <v>418</v>
      </c>
      <c r="T19" s="602"/>
      <c r="U19" s="602"/>
      <c r="V19" s="603"/>
      <c r="W19" s="604"/>
      <c r="X19" s="602"/>
      <c r="Y19" s="602"/>
      <c r="Z19" s="603"/>
      <c r="AA19" s="605"/>
      <c r="AB19" s="602"/>
      <c r="AC19" s="602"/>
      <c r="AD19" s="603"/>
      <c r="AE19" s="605"/>
      <c r="AF19" s="602"/>
      <c r="AG19" s="602"/>
      <c r="AH19" s="603"/>
      <c r="AI19" s="605"/>
      <c r="AJ19" s="104">
        <f t="shared" si="8"/>
        <v>28</v>
      </c>
      <c r="AK19" s="103">
        <f t="shared" si="0"/>
        <v>28</v>
      </c>
      <c r="AL19" s="104">
        <f t="shared" si="0"/>
        <v>2</v>
      </c>
      <c r="AM19" s="105">
        <f t="shared" si="9"/>
        <v>56</v>
      </c>
      <c r="AN19" s="646" t="s">
        <v>160</v>
      </c>
      <c r="AO19" s="1096" t="s">
        <v>594</v>
      </c>
    </row>
    <row r="20" spans="1:41" s="373" customFormat="1" x14ac:dyDescent="0.2">
      <c r="A20" s="113" t="s">
        <v>509</v>
      </c>
      <c r="B20" s="68" t="s">
        <v>61</v>
      </c>
      <c r="C20" s="434" t="s">
        <v>510</v>
      </c>
      <c r="D20" s="116"/>
      <c r="E20" s="116"/>
      <c r="F20" s="117"/>
      <c r="G20" s="118"/>
      <c r="H20" s="965"/>
      <c r="I20" s="542"/>
      <c r="J20" s="653"/>
      <c r="K20" s="966"/>
      <c r="L20" s="542"/>
      <c r="M20" s="542"/>
      <c r="N20" s="653"/>
      <c r="O20" s="654"/>
      <c r="P20" s="965"/>
      <c r="Q20" s="542">
        <v>28</v>
      </c>
      <c r="R20" s="653">
        <v>2</v>
      </c>
      <c r="S20" s="966" t="s">
        <v>87</v>
      </c>
      <c r="T20" s="542"/>
      <c r="U20" s="542"/>
      <c r="V20" s="653"/>
      <c r="W20" s="966"/>
      <c r="X20" s="542"/>
      <c r="Y20" s="542"/>
      <c r="Z20" s="653"/>
      <c r="AA20" s="654"/>
      <c r="AB20" s="542"/>
      <c r="AC20" s="542"/>
      <c r="AD20" s="653"/>
      <c r="AE20" s="654"/>
      <c r="AF20" s="542"/>
      <c r="AG20" s="542"/>
      <c r="AH20" s="653"/>
      <c r="AI20" s="654"/>
      <c r="AJ20" s="66">
        <f t="shared" si="8"/>
        <v>0</v>
      </c>
      <c r="AK20" s="67">
        <f t="shared" si="0"/>
        <v>28</v>
      </c>
      <c r="AL20" s="66">
        <f t="shared" si="0"/>
        <v>2</v>
      </c>
      <c r="AM20" s="106">
        <f t="shared" si="9"/>
        <v>28</v>
      </c>
      <c r="AN20" s="639" t="s">
        <v>160</v>
      </c>
      <c r="AO20" s="1096" t="s">
        <v>185</v>
      </c>
    </row>
    <row r="21" spans="1:41" s="373" customFormat="1" x14ac:dyDescent="0.2">
      <c r="A21" s="113" t="s">
        <v>124</v>
      </c>
      <c r="B21" s="112" t="s">
        <v>61</v>
      </c>
      <c r="C21" s="434" t="s">
        <v>125</v>
      </c>
      <c r="D21" s="122"/>
      <c r="E21" s="122"/>
      <c r="F21" s="123"/>
      <c r="G21" s="124"/>
      <c r="H21" s="601"/>
      <c r="I21" s="602"/>
      <c r="J21" s="603"/>
      <c r="K21" s="604"/>
      <c r="L21" s="602"/>
      <c r="M21" s="602"/>
      <c r="N21" s="603"/>
      <c r="O21" s="605"/>
      <c r="P21" s="601"/>
      <c r="Q21" s="602"/>
      <c r="R21" s="603"/>
      <c r="S21" s="604"/>
      <c r="T21" s="602">
        <v>28</v>
      </c>
      <c r="U21" s="602">
        <v>56</v>
      </c>
      <c r="V21" s="603">
        <v>4</v>
      </c>
      <c r="W21" s="605" t="s">
        <v>101</v>
      </c>
      <c r="X21" s="602"/>
      <c r="Y21" s="602"/>
      <c r="Z21" s="603"/>
      <c r="AA21" s="605"/>
      <c r="AB21" s="602"/>
      <c r="AC21" s="602"/>
      <c r="AD21" s="603"/>
      <c r="AE21" s="605"/>
      <c r="AF21" s="602"/>
      <c r="AG21" s="602"/>
      <c r="AH21" s="603"/>
      <c r="AI21" s="605"/>
      <c r="AJ21" s="104">
        <f t="shared" ref="AJ21:AJ23" si="10">SUM(D21,H21,L21,P21,T21,X21,AB21,AF21)</f>
        <v>28</v>
      </c>
      <c r="AK21" s="103">
        <f t="shared" ref="AK21:AK23" si="11">SUM(E21,I21,M21,Q21,U21,Y21,AC21,AG21)</f>
        <v>56</v>
      </c>
      <c r="AL21" s="104">
        <f t="shared" ref="AL21:AL23" si="12">SUM(F21,J21,N21,R21,V21,Z21,AD21,AH21)</f>
        <v>4</v>
      </c>
      <c r="AM21" s="105">
        <f t="shared" ref="AM21:AM23" si="13">SUM(AJ21,AK21)</f>
        <v>84</v>
      </c>
      <c r="AN21" s="646" t="s">
        <v>160</v>
      </c>
      <c r="AO21" s="1096" t="s">
        <v>593</v>
      </c>
    </row>
    <row r="22" spans="1:41" s="373" customFormat="1" x14ac:dyDescent="0.2">
      <c r="A22" s="113" t="s">
        <v>446</v>
      </c>
      <c r="B22" s="68" t="s">
        <v>61</v>
      </c>
      <c r="C22" s="434" t="s">
        <v>678</v>
      </c>
      <c r="D22" s="116"/>
      <c r="E22" s="116"/>
      <c r="F22" s="117"/>
      <c r="G22" s="118"/>
      <c r="H22" s="965"/>
      <c r="I22" s="542"/>
      <c r="J22" s="653"/>
      <c r="K22" s="966"/>
      <c r="L22" s="542"/>
      <c r="M22" s="542"/>
      <c r="N22" s="653"/>
      <c r="O22" s="654"/>
      <c r="P22" s="965"/>
      <c r="Q22" s="542"/>
      <c r="R22" s="653"/>
      <c r="S22" s="966"/>
      <c r="T22" s="542"/>
      <c r="U22" s="542"/>
      <c r="V22" s="653"/>
      <c r="W22" s="966"/>
      <c r="X22" s="542">
        <v>56</v>
      </c>
      <c r="Y22" s="542">
        <v>84</v>
      </c>
      <c r="Z22" s="653">
        <v>6</v>
      </c>
      <c r="AA22" s="600" t="s">
        <v>101</v>
      </c>
      <c r="AB22" s="965"/>
      <c r="AC22" s="542"/>
      <c r="AD22" s="653"/>
      <c r="AE22" s="654"/>
      <c r="AF22" s="542"/>
      <c r="AG22" s="542"/>
      <c r="AH22" s="653"/>
      <c r="AI22" s="654"/>
      <c r="AJ22" s="104">
        <f t="shared" si="10"/>
        <v>56</v>
      </c>
      <c r="AK22" s="103">
        <f t="shared" si="11"/>
        <v>84</v>
      </c>
      <c r="AL22" s="104">
        <f t="shared" si="12"/>
        <v>6</v>
      </c>
      <c r="AM22" s="105">
        <f t="shared" si="13"/>
        <v>140</v>
      </c>
      <c r="AN22" s="639" t="s">
        <v>160</v>
      </c>
      <c r="AO22" s="1096" t="s">
        <v>595</v>
      </c>
    </row>
    <row r="23" spans="1:41" s="373" customFormat="1" x14ac:dyDescent="0.2">
      <c r="A23" s="113" t="s">
        <v>126</v>
      </c>
      <c r="B23" s="68" t="s">
        <v>61</v>
      </c>
      <c r="C23" s="434" t="s">
        <v>127</v>
      </c>
      <c r="D23" s="116"/>
      <c r="E23" s="116"/>
      <c r="F23" s="117"/>
      <c r="G23" s="118"/>
      <c r="H23" s="965"/>
      <c r="I23" s="542"/>
      <c r="J23" s="653"/>
      <c r="K23" s="966"/>
      <c r="L23" s="542"/>
      <c r="M23" s="542"/>
      <c r="N23" s="653"/>
      <c r="O23" s="654"/>
      <c r="P23" s="965"/>
      <c r="Q23" s="542"/>
      <c r="R23" s="653"/>
      <c r="S23" s="966"/>
      <c r="T23" s="542"/>
      <c r="U23" s="542"/>
      <c r="V23" s="653"/>
      <c r="W23" s="966"/>
      <c r="X23" s="542"/>
      <c r="Y23" s="542"/>
      <c r="Z23" s="653"/>
      <c r="AA23" s="654"/>
      <c r="AB23" s="542">
        <v>28</v>
      </c>
      <c r="AC23" s="542">
        <v>42</v>
      </c>
      <c r="AD23" s="653">
        <v>4</v>
      </c>
      <c r="AE23" s="654" t="s">
        <v>101</v>
      </c>
      <c r="AF23" s="542"/>
      <c r="AG23" s="542"/>
      <c r="AH23" s="653"/>
      <c r="AI23" s="654"/>
      <c r="AJ23" s="104">
        <f t="shared" si="10"/>
        <v>28</v>
      </c>
      <c r="AK23" s="103">
        <f t="shared" si="11"/>
        <v>42</v>
      </c>
      <c r="AL23" s="104">
        <f t="shared" si="12"/>
        <v>4</v>
      </c>
      <c r="AM23" s="105">
        <f t="shared" si="13"/>
        <v>70</v>
      </c>
      <c r="AN23" s="639" t="s">
        <v>160</v>
      </c>
      <c r="AO23" s="1096" t="s">
        <v>594</v>
      </c>
    </row>
    <row r="24" spans="1:41" s="373" customFormat="1" x14ac:dyDescent="0.2">
      <c r="A24" s="113" t="s">
        <v>447</v>
      </c>
      <c r="B24" s="68" t="s">
        <v>61</v>
      </c>
      <c r="C24" s="434" t="s">
        <v>454</v>
      </c>
      <c r="D24" s="116"/>
      <c r="E24" s="116"/>
      <c r="F24" s="117"/>
      <c r="G24" s="118"/>
      <c r="H24" s="965"/>
      <c r="I24" s="542"/>
      <c r="J24" s="653"/>
      <c r="K24" s="966"/>
      <c r="L24" s="542"/>
      <c r="M24" s="542"/>
      <c r="N24" s="653"/>
      <c r="O24" s="654"/>
      <c r="P24" s="965"/>
      <c r="Q24" s="542"/>
      <c r="R24" s="653"/>
      <c r="S24" s="966"/>
      <c r="T24" s="542"/>
      <c r="U24" s="542"/>
      <c r="V24" s="653"/>
      <c r="W24" s="966"/>
      <c r="X24" s="542"/>
      <c r="Y24" s="542"/>
      <c r="Z24" s="653"/>
      <c r="AA24" s="654"/>
      <c r="AB24" s="542"/>
      <c r="AC24" s="542"/>
      <c r="AD24" s="653"/>
      <c r="AE24" s="654"/>
      <c r="AF24" s="542">
        <v>20</v>
      </c>
      <c r="AG24" s="542">
        <v>10</v>
      </c>
      <c r="AH24" s="653">
        <v>3</v>
      </c>
      <c r="AI24" s="654" t="s">
        <v>101</v>
      </c>
      <c r="AJ24" s="66">
        <f t="shared" si="8"/>
        <v>20</v>
      </c>
      <c r="AK24" s="67">
        <f t="shared" ref="AK24:AK33" si="14">SUM(E24,I24,M24,Q24,U24,Y24,AC24,AG24)</f>
        <v>10</v>
      </c>
      <c r="AL24" s="66">
        <f t="shared" ref="AL24:AL33" si="15">SUM(F24,J24,N24,R24,V24,Z24,AD24,AH24)</f>
        <v>3</v>
      </c>
      <c r="AM24" s="106">
        <f t="shared" si="9"/>
        <v>30</v>
      </c>
      <c r="AN24" s="639" t="s">
        <v>160</v>
      </c>
      <c r="AO24" s="1096" t="s">
        <v>593</v>
      </c>
    </row>
    <row r="25" spans="1:41" s="357" customFormat="1" x14ac:dyDescent="0.2">
      <c r="A25" s="113" t="s">
        <v>143</v>
      </c>
      <c r="B25" s="631" t="s">
        <v>61</v>
      </c>
      <c r="C25" s="434" t="s">
        <v>144</v>
      </c>
      <c r="D25" s="115"/>
      <c r="E25" s="122"/>
      <c r="F25" s="123"/>
      <c r="G25" s="124"/>
      <c r="H25" s="121"/>
      <c r="I25" s="122"/>
      <c r="J25" s="123"/>
      <c r="K25" s="576"/>
      <c r="L25" s="122"/>
      <c r="M25" s="122"/>
      <c r="N25" s="123"/>
      <c r="O25" s="124"/>
      <c r="P25" s="121"/>
      <c r="Q25" s="122"/>
      <c r="R25" s="123"/>
      <c r="S25" s="576"/>
      <c r="T25" s="122"/>
      <c r="U25" s="122"/>
      <c r="V25" s="125"/>
      <c r="W25" s="126"/>
      <c r="X25" s="121">
        <v>28</v>
      </c>
      <c r="Y25" s="122">
        <v>28</v>
      </c>
      <c r="Z25" s="123">
        <v>2</v>
      </c>
      <c r="AA25" s="124" t="s">
        <v>102</v>
      </c>
      <c r="AB25" s="121"/>
      <c r="AC25" s="122"/>
      <c r="AD25" s="123"/>
      <c r="AE25" s="124"/>
      <c r="AF25" s="121"/>
      <c r="AG25" s="122"/>
      <c r="AH25" s="123"/>
      <c r="AI25" s="124"/>
      <c r="AJ25" s="66">
        <f t="shared" si="8"/>
        <v>28</v>
      </c>
      <c r="AK25" s="67">
        <f t="shared" si="14"/>
        <v>28</v>
      </c>
      <c r="AL25" s="66">
        <f t="shared" ref="AL25:AL27" si="16">IF(J25+F25+N25+R25+V25+Z25+AD25+AH25=0,"",J25+F25+N25+R25+V25+Z25+AD25+AH25)</f>
        <v>2</v>
      </c>
      <c r="AM25" s="106">
        <f t="shared" si="9"/>
        <v>56</v>
      </c>
      <c r="AN25" s="639" t="s">
        <v>160</v>
      </c>
      <c r="AO25" s="1096" t="s">
        <v>167</v>
      </c>
    </row>
    <row r="26" spans="1:41" s="660" customFormat="1" x14ac:dyDescent="0.2">
      <c r="A26" s="650" t="s">
        <v>448</v>
      </c>
      <c r="B26" s="631" t="s">
        <v>61</v>
      </c>
      <c r="C26" s="659" t="s">
        <v>455</v>
      </c>
      <c r="D26" s="965"/>
      <c r="E26" s="602"/>
      <c r="F26" s="603"/>
      <c r="G26" s="605"/>
      <c r="H26" s="601"/>
      <c r="I26" s="602"/>
      <c r="J26" s="603"/>
      <c r="K26" s="604"/>
      <c r="L26" s="602"/>
      <c r="M26" s="602"/>
      <c r="N26" s="603"/>
      <c r="O26" s="605"/>
      <c r="P26" s="601"/>
      <c r="Q26" s="602"/>
      <c r="R26" s="603"/>
      <c r="S26" s="604"/>
      <c r="T26" s="602"/>
      <c r="U26" s="602"/>
      <c r="V26" s="606"/>
      <c r="W26" s="607"/>
      <c r="X26" s="601"/>
      <c r="Y26" s="602"/>
      <c r="Z26" s="603"/>
      <c r="AA26" s="605"/>
      <c r="AB26" s="601">
        <v>28</v>
      </c>
      <c r="AC26" s="602">
        <v>14</v>
      </c>
      <c r="AD26" s="603">
        <v>2</v>
      </c>
      <c r="AE26" s="605" t="s">
        <v>445</v>
      </c>
      <c r="AF26" s="601"/>
      <c r="AG26" s="602"/>
      <c r="AH26" s="603"/>
      <c r="AI26" s="605"/>
      <c r="AJ26" s="647">
        <f t="shared" si="8"/>
        <v>28</v>
      </c>
      <c r="AK26" s="648">
        <f t="shared" si="14"/>
        <v>14</v>
      </c>
      <c r="AL26" s="647">
        <f t="shared" si="16"/>
        <v>2</v>
      </c>
      <c r="AM26" s="649">
        <f t="shared" si="9"/>
        <v>42</v>
      </c>
      <c r="AN26" s="646" t="s">
        <v>160</v>
      </c>
      <c r="AO26" s="1096" t="s">
        <v>167</v>
      </c>
    </row>
    <row r="27" spans="1:41" s="660" customFormat="1" x14ac:dyDescent="0.2">
      <c r="A27" s="650" t="s">
        <v>449</v>
      </c>
      <c r="B27" s="631" t="s">
        <v>61</v>
      </c>
      <c r="C27" s="659" t="s">
        <v>456</v>
      </c>
      <c r="D27" s="965"/>
      <c r="E27" s="602"/>
      <c r="F27" s="603"/>
      <c r="G27" s="605"/>
      <c r="H27" s="601"/>
      <c r="I27" s="602"/>
      <c r="J27" s="603"/>
      <c r="K27" s="604"/>
      <c r="L27" s="602"/>
      <c r="M27" s="602"/>
      <c r="N27" s="603"/>
      <c r="O27" s="605"/>
      <c r="P27" s="601"/>
      <c r="Q27" s="602"/>
      <c r="R27" s="603"/>
      <c r="S27" s="604"/>
      <c r="T27" s="602"/>
      <c r="U27" s="602"/>
      <c r="V27" s="606"/>
      <c r="W27" s="607"/>
      <c r="X27" s="601"/>
      <c r="Y27" s="602"/>
      <c r="Z27" s="603"/>
      <c r="AA27" s="605"/>
      <c r="AB27" s="601"/>
      <c r="AC27" s="602"/>
      <c r="AD27" s="603"/>
      <c r="AE27" s="605"/>
      <c r="AF27" s="601">
        <v>20</v>
      </c>
      <c r="AG27" s="602">
        <v>20</v>
      </c>
      <c r="AH27" s="603">
        <v>2</v>
      </c>
      <c r="AI27" s="605" t="s">
        <v>101</v>
      </c>
      <c r="AJ27" s="647">
        <f t="shared" si="8"/>
        <v>20</v>
      </c>
      <c r="AK27" s="648">
        <f t="shared" si="14"/>
        <v>20</v>
      </c>
      <c r="AL27" s="647">
        <f t="shared" si="16"/>
        <v>2</v>
      </c>
      <c r="AM27" s="649">
        <f t="shared" si="9"/>
        <v>40</v>
      </c>
      <c r="AN27" s="646" t="s">
        <v>160</v>
      </c>
      <c r="AO27" s="1096" t="s">
        <v>167</v>
      </c>
    </row>
    <row r="28" spans="1:41" s="652" customFormat="1" x14ac:dyDescent="0.2">
      <c r="A28" s="650" t="s">
        <v>450</v>
      </c>
      <c r="B28" s="114" t="s">
        <v>61</v>
      </c>
      <c r="C28" s="659" t="s">
        <v>457</v>
      </c>
      <c r="D28" s="542"/>
      <c r="E28" s="542"/>
      <c r="F28" s="653"/>
      <c r="G28" s="654"/>
      <c r="H28" s="965"/>
      <c r="I28" s="542"/>
      <c r="J28" s="653"/>
      <c r="K28" s="966"/>
      <c r="L28" s="542"/>
      <c r="M28" s="542"/>
      <c r="N28" s="653"/>
      <c r="O28" s="654"/>
      <c r="P28" s="965"/>
      <c r="Q28" s="542"/>
      <c r="R28" s="653"/>
      <c r="S28" s="966"/>
      <c r="T28" s="542"/>
      <c r="U28" s="542"/>
      <c r="V28" s="653"/>
      <c r="W28" s="966"/>
      <c r="X28" s="542"/>
      <c r="Y28" s="542"/>
      <c r="Z28" s="653"/>
      <c r="AA28" s="654"/>
      <c r="AB28" s="542">
        <v>14</v>
      </c>
      <c r="AC28" s="542">
        <v>28</v>
      </c>
      <c r="AD28" s="653">
        <v>2</v>
      </c>
      <c r="AE28" s="654" t="s">
        <v>101</v>
      </c>
      <c r="AF28" s="542"/>
      <c r="AG28" s="542"/>
      <c r="AH28" s="653"/>
      <c r="AI28" s="654"/>
      <c r="AJ28" s="647">
        <f>SUM(D28,H28,L28,P28,T28,X28,AB28,AF28)</f>
        <v>14</v>
      </c>
      <c r="AK28" s="648">
        <f t="shared" si="14"/>
        <v>28</v>
      </c>
      <c r="AL28" s="647">
        <f t="shared" si="15"/>
        <v>2</v>
      </c>
      <c r="AM28" s="649">
        <f t="shared" si="9"/>
        <v>42</v>
      </c>
      <c r="AN28" s="639" t="s">
        <v>160</v>
      </c>
      <c r="AO28" s="1096" t="s">
        <v>166</v>
      </c>
    </row>
    <row r="29" spans="1:41" s="652" customFormat="1" x14ac:dyDescent="0.2">
      <c r="A29" s="650" t="s">
        <v>128</v>
      </c>
      <c r="B29" s="114" t="s">
        <v>61</v>
      </c>
      <c r="C29" s="659" t="s">
        <v>129</v>
      </c>
      <c r="D29" s="542"/>
      <c r="E29" s="542"/>
      <c r="F29" s="653"/>
      <c r="G29" s="654"/>
      <c r="H29" s="965"/>
      <c r="I29" s="542"/>
      <c r="J29" s="653"/>
      <c r="K29" s="966"/>
      <c r="L29" s="542"/>
      <c r="M29" s="542"/>
      <c r="N29" s="653"/>
      <c r="O29" s="654"/>
      <c r="P29" s="965"/>
      <c r="Q29" s="542"/>
      <c r="R29" s="653"/>
      <c r="S29" s="966"/>
      <c r="T29" s="542"/>
      <c r="U29" s="542"/>
      <c r="V29" s="653"/>
      <c r="W29" s="966"/>
      <c r="X29" s="542"/>
      <c r="Y29" s="542"/>
      <c r="Z29" s="653"/>
      <c r="AA29" s="654"/>
      <c r="AB29" s="542"/>
      <c r="AC29" s="542"/>
      <c r="AD29" s="653"/>
      <c r="AE29" s="654"/>
      <c r="AF29" s="542">
        <v>20</v>
      </c>
      <c r="AG29" s="542">
        <v>20</v>
      </c>
      <c r="AH29" s="653">
        <v>3</v>
      </c>
      <c r="AI29" s="654" t="s">
        <v>101</v>
      </c>
      <c r="AJ29" s="647">
        <f t="shared" si="8"/>
        <v>20</v>
      </c>
      <c r="AK29" s="648">
        <f t="shared" si="14"/>
        <v>20</v>
      </c>
      <c r="AL29" s="647">
        <f t="shared" si="15"/>
        <v>3</v>
      </c>
      <c r="AM29" s="649">
        <f t="shared" si="9"/>
        <v>40</v>
      </c>
      <c r="AN29" s="639" t="s">
        <v>160</v>
      </c>
      <c r="AO29" s="1096" t="s">
        <v>166</v>
      </c>
    </row>
    <row r="30" spans="1:41" s="1213" customFormat="1" ht="38.25" customHeight="1" x14ac:dyDescent="0.2">
      <c r="A30" s="113" t="s">
        <v>451</v>
      </c>
      <c r="B30" s="1205" t="s">
        <v>61</v>
      </c>
      <c r="C30" s="540" t="s">
        <v>458</v>
      </c>
      <c r="D30" s="1206"/>
      <c r="E30" s="1206"/>
      <c r="F30" s="1207"/>
      <c r="G30" s="1208"/>
      <c r="H30" s="1209"/>
      <c r="I30" s="1206"/>
      <c r="J30" s="1207"/>
      <c r="K30" s="1210"/>
      <c r="L30" s="1206"/>
      <c r="M30" s="1206"/>
      <c r="N30" s="1207"/>
      <c r="O30" s="1208"/>
      <c r="P30" s="1209"/>
      <c r="Q30" s="1206"/>
      <c r="R30" s="1207"/>
      <c r="S30" s="1210"/>
      <c r="T30" s="1206"/>
      <c r="U30" s="1206"/>
      <c r="V30" s="1207"/>
      <c r="W30" s="1210"/>
      <c r="X30" s="1206"/>
      <c r="Y30" s="1206"/>
      <c r="Z30" s="1207"/>
      <c r="AA30" s="1208"/>
      <c r="AB30" s="1206"/>
      <c r="AC30" s="1206"/>
      <c r="AD30" s="1207"/>
      <c r="AE30" s="1208"/>
      <c r="AF30" s="1206">
        <v>10</v>
      </c>
      <c r="AG30" s="1206">
        <v>10</v>
      </c>
      <c r="AH30" s="1207">
        <v>3</v>
      </c>
      <c r="AI30" s="1208" t="s">
        <v>74</v>
      </c>
      <c r="AJ30" s="978">
        <f t="shared" si="8"/>
        <v>10</v>
      </c>
      <c r="AK30" s="979">
        <f t="shared" si="14"/>
        <v>10</v>
      </c>
      <c r="AL30" s="978">
        <f t="shared" si="15"/>
        <v>3</v>
      </c>
      <c r="AM30" s="105">
        <f t="shared" si="9"/>
        <v>20</v>
      </c>
      <c r="AN30" s="1211" t="s">
        <v>190</v>
      </c>
      <c r="AO30" s="1212" t="s">
        <v>591</v>
      </c>
    </row>
    <row r="31" spans="1:41" s="1213" customFormat="1" ht="25.5" x14ac:dyDescent="0.2">
      <c r="A31" s="113" t="s">
        <v>184</v>
      </c>
      <c r="B31" s="1214" t="s">
        <v>61</v>
      </c>
      <c r="C31" s="434" t="s">
        <v>459</v>
      </c>
      <c r="D31" s="1206"/>
      <c r="E31" s="1206"/>
      <c r="F31" s="1207"/>
      <c r="G31" s="1208"/>
      <c r="H31" s="1209"/>
      <c r="I31" s="1206"/>
      <c r="J31" s="1207"/>
      <c r="K31" s="1210"/>
      <c r="L31" s="1215"/>
      <c r="M31" s="1215"/>
      <c r="N31" s="1216"/>
      <c r="O31" s="1217"/>
      <c r="P31" s="1218"/>
      <c r="Q31" s="1215"/>
      <c r="R31" s="1216"/>
      <c r="S31" s="1219"/>
      <c r="T31" s="1215"/>
      <c r="U31" s="1215"/>
      <c r="V31" s="1216"/>
      <c r="W31" s="1217"/>
      <c r="X31" s="1206"/>
      <c r="Y31" s="1206"/>
      <c r="Z31" s="1207"/>
      <c r="AA31" s="1208"/>
      <c r="AB31" s="1218">
        <v>28</v>
      </c>
      <c r="AC31" s="1215"/>
      <c r="AD31" s="1216">
        <v>2</v>
      </c>
      <c r="AE31" s="1220" t="s">
        <v>1</v>
      </c>
      <c r="AF31" s="1206"/>
      <c r="AG31" s="1206"/>
      <c r="AH31" s="1207"/>
      <c r="AI31" s="1208"/>
      <c r="AJ31" s="978">
        <f>SUM(D31,H31,L31,P31,T31,X31,AB31,AF31)</f>
        <v>28</v>
      </c>
      <c r="AK31" s="979">
        <f t="shared" si="14"/>
        <v>0</v>
      </c>
      <c r="AL31" s="978">
        <f t="shared" si="15"/>
        <v>2</v>
      </c>
      <c r="AM31" s="105">
        <f t="shared" si="9"/>
        <v>28</v>
      </c>
      <c r="AN31" s="1211" t="s">
        <v>190</v>
      </c>
      <c r="AO31" s="1212" t="s">
        <v>183</v>
      </c>
    </row>
    <row r="32" spans="1:41" s="373" customFormat="1" x14ac:dyDescent="0.2">
      <c r="A32" s="113" t="s">
        <v>452</v>
      </c>
      <c r="B32" s="112" t="s">
        <v>61</v>
      </c>
      <c r="C32" s="434" t="s">
        <v>460</v>
      </c>
      <c r="D32" s="122"/>
      <c r="E32" s="122"/>
      <c r="F32" s="123"/>
      <c r="G32" s="124"/>
      <c r="H32" s="121"/>
      <c r="I32" s="122"/>
      <c r="J32" s="123"/>
      <c r="K32" s="576"/>
      <c r="L32" s="122"/>
      <c r="M32" s="122"/>
      <c r="N32" s="123"/>
      <c r="O32" s="124"/>
      <c r="P32" s="121"/>
      <c r="Q32" s="122"/>
      <c r="R32" s="123"/>
      <c r="S32" s="576"/>
      <c r="T32" s="122"/>
      <c r="U32" s="122"/>
      <c r="V32" s="123"/>
      <c r="W32" s="576"/>
      <c r="X32" s="122"/>
      <c r="Y32" s="122"/>
      <c r="Z32" s="123"/>
      <c r="AA32" s="124"/>
      <c r="AB32" s="122"/>
      <c r="AC32" s="122">
        <v>42</v>
      </c>
      <c r="AD32" s="123">
        <v>6</v>
      </c>
      <c r="AE32" s="124" t="s">
        <v>86</v>
      </c>
      <c r="AF32" s="122"/>
      <c r="AG32" s="122"/>
      <c r="AH32" s="123"/>
      <c r="AI32" s="124"/>
      <c r="AJ32" s="104">
        <f t="shared" si="8"/>
        <v>0</v>
      </c>
      <c r="AK32" s="103">
        <f t="shared" si="14"/>
        <v>42</v>
      </c>
      <c r="AL32" s="104">
        <f t="shared" si="15"/>
        <v>6</v>
      </c>
      <c r="AM32" s="105">
        <f t="shared" si="9"/>
        <v>42</v>
      </c>
      <c r="AN32" s="646" t="s">
        <v>160</v>
      </c>
      <c r="AO32" s="1096" t="s">
        <v>595</v>
      </c>
    </row>
    <row r="33" spans="1:41" s="373" customFormat="1" ht="13.5" thickBot="1" x14ac:dyDescent="0.25">
      <c r="A33" s="113" t="s">
        <v>438</v>
      </c>
      <c r="B33" s="112" t="s">
        <v>61</v>
      </c>
      <c r="C33" s="434" t="s">
        <v>444</v>
      </c>
      <c r="D33" s="122"/>
      <c r="E33" s="122"/>
      <c r="F33" s="123"/>
      <c r="G33" s="124"/>
      <c r="H33" s="121"/>
      <c r="I33" s="122"/>
      <c r="J33" s="123"/>
      <c r="K33" s="576"/>
      <c r="L33" s="122"/>
      <c r="M33" s="122"/>
      <c r="N33" s="123"/>
      <c r="O33" s="124"/>
      <c r="P33" s="121"/>
      <c r="Q33" s="122"/>
      <c r="R33" s="123"/>
      <c r="S33" s="576"/>
      <c r="T33" s="121">
        <v>14</v>
      </c>
      <c r="U33" s="122">
        <v>14</v>
      </c>
      <c r="V33" s="123">
        <v>2</v>
      </c>
      <c r="W33" s="576" t="s">
        <v>1</v>
      </c>
      <c r="X33" s="122"/>
      <c r="Y33" s="122"/>
      <c r="Z33" s="123"/>
      <c r="AA33" s="124"/>
      <c r="AB33" s="122"/>
      <c r="AC33" s="122"/>
      <c r="AD33" s="123"/>
      <c r="AE33" s="124"/>
      <c r="AF33" s="122"/>
      <c r="AG33" s="122"/>
      <c r="AH33" s="123"/>
      <c r="AI33" s="124"/>
      <c r="AJ33" s="104">
        <f t="shared" si="8"/>
        <v>14</v>
      </c>
      <c r="AK33" s="103">
        <f t="shared" si="14"/>
        <v>14</v>
      </c>
      <c r="AL33" s="104">
        <f t="shared" si="15"/>
        <v>2</v>
      </c>
      <c r="AM33" s="105">
        <f t="shared" si="9"/>
        <v>28</v>
      </c>
      <c r="AN33" s="1142" t="s">
        <v>168</v>
      </c>
      <c r="AO33" s="1097" t="s">
        <v>653</v>
      </c>
    </row>
    <row r="34" spans="1:41" s="468" customFormat="1" ht="16.5" thickBot="1" x14ac:dyDescent="0.3">
      <c r="A34" s="206"/>
      <c r="B34" s="867"/>
      <c r="C34" s="868" t="s">
        <v>105</v>
      </c>
      <c r="D34" s="869">
        <f>SUM(D12:D33)</f>
        <v>0</v>
      </c>
      <c r="E34" s="869">
        <f>SUM(E12:E33)</f>
        <v>0</v>
      </c>
      <c r="F34" s="869">
        <f>SUM(F12:F33)</f>
        <v>0</v>
      </c>
      <c r="G34" s="870" t="s">
        <v>18</v>
      </c>
      <c r="H34" s="869">
        <f>SUM(H12:H33)</f>
        <v>28</v>
      </c>
      <c r="I34" s="869">
        <f>SUM(I12:I33)</f>
        <v>56</v>
      </c>
      <c r="J34" s="869">
        <f>SUM(J12:J33)</f>
        <v>4</v>
      </c>
      <c r="K34" s="870" t="s">
        <v>18</v>
      </c>
      <c r="L34" s="869">
        <f>SUM(L12:L33)</f>
        <v>28</v>
      </c>
      <c r="M34" s="869">
        <f>SUM(M12:M33)</f>
        <v>14</v>
      </c>
      <c r="N34" s="869">
        <f>SUM(N12:N33)</f>
        <v>3</v>
      </c>
      <c r="O34" s="870" t="s">
        <v>18</v>
      </c>
      <c r="P34" s="869">
        <f>SUM(P12:P33)</f>
        <v>28</v>
      </c>
      <c r="Q34" s="869">
        <f>SUM(Q12:Q33)</f>
        <v>56</v>
      </c>
      <c r="R34" s="869">
        <f>SUM(R12:R33)</f>
        <v>4</v>
      </c>
      <c r="S34" s="870" t="s">
        <v>18</v>
      </c>
      <c r="T34" s="869">
        <f>SUM(T12:T33)</f>
        <v>42</v>
      </c>
      <c r="U34" s="869">
        <f>SUM(U12:U33)</f>
        <v>98</v>
      </c>
      <c r="V34" s="869">
        <f>SUM(V12:V33)</f>
        <v>8</v>
      </c>
      <c r="W34" s="870" t="s">
        <v>18</v>
      </c>
      <c r="X34" s="869">
        <f>SUM(X12:X33)</f>
        <v>112</v>
      </c>
      <c r="Y34" s="869">
        <f>SUM(Y12:Y33)</f>
        <v>140</v>
      </c>
      <c r="Z34" s="869">
        <f>SUM(Z12:Z33)</f>
        <v>12</v>
      </c>
      <c r="AA34" s="870" t="s">
        <v>18</v>
      </c>
      <c r="AB34" s="869">
        <f>SUM(AB12:AB33)</f>
        <v>98</v>
      </c>
      <c r="AC34" s="869">
        <f>SUM(AC12:AC33)</f>
        <v>140</v>
      </c>
      <c r="AD34" s="869">
        <f>SUM(AD12:AD33)</f>
        <v>18</v>
      </c>
      <c r="AE34" s="870" t="s">
        <v>18</v>
      </c>
      <c r="AF34" s="869">
        <f>SUM(AF12:AF33)</f>
        <v>70</v>
      </c>
      <c r="AG34" s="869">
        <f>SUM(AG12:AG33)</f>
        <v>70</v>
      </c>
      <c r="AH34" s="869">
        <f>SUM(AH12:AH33)</f>
        <v>13</v>
      </c>
      <c r="AI34" s="870" t="s">
        <v>18</v>
      </c>
      <c r="AJ34" s="869">
        <f>SUM(AJ12:AJ33)</f>
        <v>406</v>
      </c>
      <c r="AK34" s="869">
        <f>SUM(AK12:AK33)</f>
        <v>574</v>
      </c>
      <c r="AL34" s="871">
        <f>SUM(AL12:AL33)</f>
        <v>62</v>
      </c>
      <c r="AM34" s="297">
        <f>SUM(AM12:AM33)</f>
        <v>980</v>
      </c>
      <c r="AN34" s="1143"/>
      <c r="AO34" s="1137"/>
    </row>
    <row r="35" spans="1:41" s="468" customFormat="1" ht="16.5" thickBot="1" x14ac:dyDescent="0.3">
      <c r="A35" s="187"/>
      <c r="B35" s="188"/>
      <c r="C35" s="463" t="s">
        <v>106</v>
      </c>
      <c r="D35" s="195">
        <f>D10+D34</f>
        <v>206</v>
      </c>
      <c r="E35" s="195">
        <f>E10+E34</f>
        <v>330</v>
      </c>
      <c r="F35" s="195">
        <f>SUM(F10,F34)</f>
        <v>30</v>
      </c>
      <c r="G35" s="872" t="s">
        <v>18</v>
      </c>
      <c r="H35" s="195">
        <f>H10+H34</f>
        <v>112</v>
      </c>
      <c r="I35" s="195">
        <f>I10+I34</f>
        <v>308</v>
      </c>
      <c r="J35" s="195">
        <f>SUM(J10,J34)</f>
        <v>33</v>
      </c>
      <c r="K35" s="872" t="s">
        <v>18</v>
      </c>
      <c r="L35" s="195">
        <f>L10+L34</f>
        <v>126</v>
      </c>
      <c r="M35" s="195">
        <f>M10+M34</f>
        <v>266</v>
      </c>
      <c r="N35" s="195">
        <f>N10+N34</f>
        <v>27</v>
      </c>
      <c r="O35" s="872" t="s">
        <v>18</v>
      </c>
      <c r="P35" s="195">
        <f>P10+P34</f>
        <v>112</v>
      </c>
      <c r="Q35" s="195">
        <f>Q10+Q34</f>
        <v>308</v>
      </c>
      <c r="R35" s="195">
        <f>R10+R34</f>
        <v>27</v>
      </c>
      <c r="S35" s="872" t="s">
        <v>18</v>
      </c>
      <c r="T35" s="195">
        <f>T10+T34</f>
        <v>168</v>
      </c>
      <c r="U35" s="195">
        <f>U10+U34</f>
        <v>252</v>
      </c>
      <c r="V35" s="195">
        <f>V10+V34</f>
        <v>27</v>
      </c>
      <c r="W35" s="872" t="s">
        <v>18</v>
      </c>
      <c r="X35" s="195">
        <f>X10+X34</f>
        <v>154</v>
      </c>
      <c r="Y35" s="195">
        <f>Y10+Y34</f>
        <v>266</v>
      </c>
      <c r="Z35" s="195">
        <f>Z10+Z34</f>
        <v>23</v>
      </c>
      <c r="AA35" s="872" t="s">
        <v>18</v>
      </c>
      <c r="AB35" s="195">
        <f>AB10+AB34</f>
        <v>126</v>
      </c>
      <c r="AC35" s="195">
        <f>AC10+AC34</f>
        <v>308</v>
      </c>
      <c r="AD35" s="195">
        <f>AD10+AD34</f>
        <v>33</v>
      </c>
      <c r="AE35" s="872" t="s">
        <v>18</v>
      </c>
      <c r="AF35" s="195">
        <f>AF10+AF34</f>
        <v>94</v>
      </c>
      <c r="AG35" s="195">
        <f>AG10+AG34</f>
        <v>194</v>
      </c>
      <c r="AH35" s="195">
        <f>AH10+AH34</f>
        <v>27</v>
      </c>
      <c r="AI35" s="872" t="s">
        <v>18</v>
      </c>
      <c r="AJ35" s="873">
        <f>AJ10+AJ34</f>
        <v>1098</v>
      </c>
      <c r="AK35" s="467">
        <f>AK10+AK34</f>
        <v>2232</v>
      </c>
      <c r="AL35" s="513">
        <f>AL10+AL34</f>
        <v>227</v>
      </c>
      <c r="AM35" s="874">
        <f>AM10+AM34</f>
        <v>3330</v>
      </c>
      <c r="AN35" s="186"/>
      <c r="AO35" s="1098"/>
    </row>
    <row r="36" spans="1:41" s="468" customFormat="1" ht="25.5" customHeight="1" x14ac:dyDescent="0.25">
      <c r="A36" s="314"/>
      <c r="B36" s="875"/>
      <c r="C36" s="316" t="s">
        <v>5</v>
      </c>
      <c r="D36" s="1470"/>
      <c r="E36" s="1470"/>
      <c r="F36" s="1470"/>
      <c r="G36" s="1470"/>
      <c r="H36" s="1470"/>
      <c r="I36" s="1470"/>
      <c r="J36" s="1470"/>
      <c r="K36" s="1470"/>
      <c r="L36" s="1470"/>
      <c r="M36" s="1470"/>
      <c r="N36" s="1470"/>
      <c r="O36" s="1470"/>
      <c r="P36" s="1470"/>
      <c r="Q36" s="1470"/>
      <c r="R36" s="1470"/>
      <c r="S36" s="1470"/>
      <c r="T36" s="1470"/>
      <c r="U36" s="1470"/>
      <c r="V36" s="1470"/>
      <c r="W36" s="1470"/>
      <c r="X36" s="1470"/>
      <c r="Y36" s="1470"/>
      <c r="Z36" s="1470"/>
      <c r="AA36" s="1470"/>
      <c r="AB36" s="963"/>
      <c r="AC36" s="963"/>
      <c r="AD36" s="963"/>
      <c r="AE36" s="963"/>
      <c r="AF36" s="963"/>
      <c r="AG36" s="963"/>
      <c r="AH36" s="963"/>
      <c r="AI36" s="963"/>
      <c r="AJ36" s="1470"/>
      <c r="AK36" s="1470"/>
      <c r="AL36" s="1471"/>
      <c r="AM36" s="1472"/>
      <c r="AN36" s="825"/>
      <c r="AO36" s="1138"/>
    </row>
    <row r="37" spans="1:41" x14ac:dyDescent="0.2">
      <c r="A37" s="95" t="s">
        <v>63</v>
      </c>
      <c r="B37" s="112" t="s">
        <v>1</v>
      </c>
      <c r="C37" s="96" t="s">
        <v>64</v>
      </c>
      <c r="D37" s="103"/>
      <c r="E37" s="103"/>
      <c r="F37" s="139" t="s">
        <v>18</v>
      </c>
      <c r="G37" s="432"/>
      <c r="H37" s="103"/>
      <c r="I37" s="103"/>
      <c r="J37" s="139" t="s">
        <v>18</v>
      </c>
      <c r="K37" s="432"/>
      <c r="L37" s="103"/>
      <c r="M37" s="103"/>
      <c r="N37" s="139" t="s">
        <v>18</v>
      </c>
      <c r="O37" s="432"/>
      <c r="P37" s="103"/>
      <c r="Q37" s="103"/>
      <c r="R37" s="139" t="s">
        <v>18</v>
      </c>
      <c r="S37" s="432"/>
      <c r="T37" s="103"/>
      <c r="U37" s="103"/>
      <c r="V37" s="139" t="s">
        <v>18</v>
      </c>
      <c r="W37" s="432"/>
      <c r="X37" s="103"/>
      <c r="Y37" s="103"/>
      <c r="Z37" s="139" t="s">
        <v>18</v>
      </c>
      <c r="AA37" s="433"/>
      <c r="AB37" s="103"/>
      <c r="AC37" s="103"/>
      <c r="AD37" s="139" t="s">
        <v>18</v>
      </c>
      <c r="AE37" s="433"/>
      <c r="AF37" s="103"/>
      <c r="AG37" s="103"/>
      <c r="AH37" s="139" t="s">
        <v>18</v>
      </c>
      <c r="AI37" s="433" t="s">
        <v>109</v>
      </c>
      <c r="AJ37" s="104">
        <f t="shared" ref="AJ37:AK39" si="17">SUM(D37,H37,L37,P37,T37,X37)</f>
        <v>0</v>
      </c>
      <c r="AK37" s="103">
        <f t="shared" si="17"/>
        <v>0</v>
      </c>
      <c r="AL37" s="139" t="s">
        <v>18</v>
      </c>
      <c r="AM37" s="444" t="s">
        <v>18</v>
      </c>
      <c r="AN37" s="58"/>
      <c r="AO37" s="1055"/>
    </row>
    <row r="38" spans="1:41" x14ac:dyDescent="0.2">
      <c r="A38" s="113" t="s">
        <v>65</v>
      </c>
      <c r="B38" s="112" t="s">
        <v>1</v>
      </c>
      <c r="C38" s="434" t="s">
        <v>66</v>
      </c>
      <c r="D38" s="103"/>
      <c r="E38" s="103"/>
      <c r="F38" s="139" t="s">
        <v>18</v>
      </c>
      <c r="G38" s="432"/>
      <c r="H38" s="103"/>
      <c r="I38" s="103"/>
      <c r="J38" s="139" t="s">
        <v>18</v>
      </c>
      <c r="K38" s="432"/>
      <c r="L38" s="103"/>
      <c r="M38" s="103"/>
      <c r="N38" s="139" t="s">
        <v>18</v>
      </c>
      <c r="O38" s="432"/>
      <c r="P38" s="103"/>
      <c r="Q38" s="103"/>
      <c r="R38" s="139" t="s">
        <v>18</v>
      </c>
      <c r="S38" s="432"/>
      <c r="T38" s="103"/>
      <c r="U38" s="103"/>
      <c r="V38" s="139" t="s">
        <v>18</v>
      </c>
      <c r="W38" s="432"/>
      <c r="X38" s="103"/>
      <c r="Y38" s="103"/>
      <c r="Z38" s="139" t="s">
        <v>18</v>
      </c>
      <c r="AA38" s="433"/>
      <c r="AB38" s="103"/>
      <c r="AC38" s="103"/>
      <c r="AD38" s="139" t="s">
        <v>18</v>
      </c>
      <c r="AE38" s="433"/>
      <c r="AF38" s="103"/>
      <c r="AG38" s="103"/>
      <c r="AH38" s="139" t="s">
        <v>18</v>
      </c>
      <c r="AI38" s="433" t="s">
        <v>109</v>
      </c>
      <c r="AJ38" s="104">
        <f t="shared" si="17"/>
        <v>0</v>
      </c>
      <c r="AK38" s="103">
        <f t="shared" si="17"/>
        <v>0</v>
      </c>
      <c r="AL38" s="139" t="s">
        <v>18</v>
      </c>
      <c r="AM38" s="444" t="s">
        <v>18</v>
      </c>
      <c r="AN38" s="58"/>
      <c r="AO38" s="1055"/>
    </row>
    <row r="39" spans="1:41" ht="13.5" thickBot="1" x14ac:dyDescent="0.25">
      <c r="A39" s="435" t="s">
        <v>465</v>
      </c>
      <c r="B39" s="112" t="s">
        <v>1</v>
      </c>
      <c r="C39" s="436" t="s">
        <v>464</v>
      </c>
      <c r="D39" s="437"/>
      <c r="E39" s="437"/>
      <c r="F39" s="438" t="s">
        <v>18</v>
      </c>
      <c r="G39" s="439"/>
      <c r="H39" s="437"/>
      <c r="I39" s="437"/>
      <c r="J39" s="438" t="s">
        <v>18</v>
      </c>
      <c r="K39" s="439"/>
      <c r="L39" s="437"/>
      <c r="M39" s="437"/>
      <c r="N39" s="438" t="s">
        <v>18</v>
      </c>
      <c r="O39" s="439"/>
      <c r="P39" s="437"/>
      <c r="Q39" s="437"/>
      <c r="R39" s="438" t="s">
        <v>18</v>
      </c>
      <c r="S39" s="439"/>
      <c r="T39" s="437"/>
      <c r="U39" s="437"/>
      <c r="V39" s="438" t="s">
        <v>18</v>
      </c>
      <c r="W39" s="439"/>
      <c r="X39" s="437"/>
      <c r="Y39" s="437"/>
      <c r="Z39" s="438" t="s">
        <v>18</v>
      </c>
      <c r="AA39" s="440"/>
      <c r="AB39" s="437"/>
      <c r="AC39" s="437"/>
      <c r="AD39" s="438" t="s">
        <v>18</v>
      </c>
      <c r="AE39" s="440"/>
      <c r="AF39" s="437"/>
      <c r="AG39" s="437"/>
      <c r="AH39" s="438" t="s">
        <v>18</v>
      </c>
      <c r="AI39" s="440" t="s">
        <v>109</v>
      </c>
      <c r="AJ39" s="104">
        <f t="shared" si="17"/>
        <v>0</v>
      </c>
      <c r="AK39" s="103">
        <f t="shared" si="17"/>
        <v>0</v>
      </c>
      <c r="AL39" s="139" t="s">
        <v>18</v>
      </c>
      <c r="AM39" s="444" t="s">
        <v>18</v>
      </c>
      <c r="AN39" s="58"/>
      <c r="AO39" s="1055"/>
    </row>
    <row r="40" spans="1:41" s="468" customFormat="1" ht="34.5" customHeight="1" thickBot="1" x14ac:dyDescent="0.3">
      <c r="A40" s="1476" t="s">
        <v>523</v>
      </c>
      <c r="B40" s="1477"/>
      <c r="C40" s="1478"/>
      <c r="D40" s="876">
        <f t="shared" ref="D40:AK40" si="18">SUM(D37:D39)</f>
        <v>0</v>
      </c>
      <c r="E40" s="876">
        <f t="shared" si="18"/>
        <v>0</v>
      </c>
      <c r="F40" s="329">
        <f t="shared" si="18"/>
        <v>0</v>
      </c>
      <c r="G40" s="828">
        <f t="shared" si="18"/>
        <v>0</v>
      </c>
      <c r="H40" s="876">
        <f t="shared" si="18"/>
        <v>0</v>
      </c>
      <c r="I40" s="876">
        <f t="shared" si="18"/>
        <v>0</v>
      </c>
      <c r="J40" s="329">
        <f t="shared" si="18"/>
        <v>0</v>
      </c>
      <c r="K40" s="828">
        <f t="shared" si="18"/>
        <v>0</v>
      </c>
      <c r="L40" s="876">
        <f t="shared" si="18"/>
        <v>0</v>
      </c>
      <c r="M40" s="876">
        <f t="shared" si="18"/>
        <v>0</v>
      </c>
      <c r="N40" s="324">
        <f t="shared" si="18"/>
        <v>0</v>
      </c>
      <c r="O40" s="828">
        <f t="shared" si="18"/>
        <v>0</v>
      </c>
      <c r="P40" s="876">
        <f t="shared" si="18"/>
        <v>0</v>
      </c>
      <c r="Q40" s="876">
        <f t="shared" si="18"/>
        <v>0</v>
      </c>
      <c r="R40" s="329">
        <f t="shared" si="18"/>
        <v>0</v>
      </c>
      <c r="S40" s="828">
        <f t="shared" si="18"/>
        <v>0</v>
      </c>
      <c r="T40" s="876">
        <f t="shared" si="18"/>
        <v>0</v>
      </c>
      <c r="U40" s="876">
        <f t="shared" si="18"/>
        <v>0</v>
      </c>
      <c r="V40" s="329">
        <f t="shared" si="18"/>
        <v>0</v>
      </c>
      <c r="W40" s="828">
        <f t="shared" si="18"/>
        <v>0</v>
      </c>
      <c r="X40" s="876">
        <f t="shared" si="18"/>
        <v>0</v>
      </c>
      <c r="Y40" s="876">
        <f t="shared" si="18"/>
        <v>0</v>
      </c>
      <c r="Z40" s="329">
        <f t="shared" si="18"/>
        <v>0</v>
      </c>
      <c r="AA40" s="828">
        <f t="shared" si="18"/>
        <v>0</v>
      </c>
      <c r="AB40" s="876">
        <f t="shared" si="18"/>
        <v>0</v>
      </c>
      <c r="AC40" s="876">
        <f t="shared" si="18"/>
        <v>0</v>
      </c>
      <c r="AD40" s="329">
        <f t="shared" si="18"/>
        <v>0</v>
      </c>
      <c r="AE40" s="828">
        <f t="shared" si="18"/>
        <v>0</v>
      </c>
      <c r="AF40" s="876">
        <f t="shared" si="18"/>
        <v>0</v>
      </c>
      <c r="AG40" s="876">
        <f t="shared" si="18"/>
        <v>0</v>
      </c>
      <c r="AH40" s="329">
        <f t="shared" si="18"/>
        <v>0</v>
      </c>
      <c r="AI40" s="828">
        <f t="shared" si="18"/>
        <v>0</v>
      </c>
      <c r="AJ40" s="877">
        <f t="shared" si="18"/>
        <v>0</v>
      </c>
      <c r="AK40" s="878">
        <f t="shared" si="18"/>
        <v>0</v>
      </c>
      <c r="AL40" s="878" t="s">
        <v>18</v>
      </c>
      <c r="AM40" s="879" t="s">
        <v>114</v>
      </c>
      <c r="AN40" s="880"/>
      <c r="AO40" s="1065"/>
    </row>
    <row r="41" spans="1:41" s="468" customFormat="1" ht="16.5" thickBot="1" x14ac:dyDescent="0.3">
      <c r="A41" s="1473" t="s">
        <v>110</v>
      </c>
      <c r="B41" s="1474"/>
      <c r="C41" s="1475"/>
      <c r="D41" s="881">
        <f>D35+D40</f>
        <v>206</v>
      </c>
      <c r="E41" s="881">
        <f>E35+E40</f>
        <v>330</v>
      </c>
      <c r="F41" s="882" t="s">
        <v>18</v>
      </c>
      <c r="G41" s="883" t="s">
        <v>18</v>
      </c>
      <c r="H41" s="881">
        <f>H35+H40</f>
        <v>112</v>
      </c>
      <c r="I41" s="881">
        <f>I35+I40</f>
        <v>308</v>
      </c>
      <c r="J41" s="882" t="s">
        <v>18</v>
      </c>
      <c r="K41" s="883" t="s">
        <v>18</v>
      </c>
      <c r="L41" s="881">
        <f>L35+L40</f>
        <v>126</v>
      </c>
      <c r="M41" s="881">
        <f>M35+M40</f>
        <v>266</v>
      </c>
      <c r="N41" s="884" t="s">
        <v>18</v>
      </c>
      <c r="O41" s="883" t="s">
        <v>18</v>
      </c>
      <c r="P41" s="881">
        <f>P35+P40</f>
        <v>112</v>
      </c>
      <c r="Q41" s="881">
        <f>Q35+Q40</f>
        <v>308</v>
      </c>
      <c r="R41" s="882" t="s">
        <v>18</v>
      </c>
      <c r="S41" s="883" t="s">
        <v>18</v>
      </c>
      <c r="T41" s="881">
        <f>T35+T40</f>
        <v>168</v>
      </c>
      <c r="U41" s="881">
        <f>U35+U40</f>
        <v>252</v>
      </c>
      <c r="V41" s="882" t="s">
        <v>18</v>
      </c>
      <c r="W41" s="883" t="s">
        <v>18</v>
      </c>
      <c r="X41" s="881">
        <f>X35+X40</f>
        <v>154</v>
      </c>
      <c r="Y41" s="881">
        <f>Y35+Y40</f>
        <v>266</v>
      </c>
      <c r="Z41" s="882" t="s">
        <v>18</v>
      </c>
      <c r="AA41" s="883" t="s">
        <v>18</v>
      </c>
      <c r="AB41" s="881">
        <f>AB35+AB40</f>
        <v>126</v>
      </c>
      <c r="AC41" s="881">
        <f>AC35+AC40</f>
        <v>308</v>
      </c>
      <c r="AD41" s="882" t="s">
        <v>18</v>
      </c>
      <c r="AE41" s="883" t="s">
        <v>18</v>
      </c>
      <c r="AF41" s="881">
        <f>AF35+AF40</f>
        <v>94</v>
      </c>
      <c r="AG41" s="881">
        <f>AG35+AG40</f>
        <v>194</v>
      </c>
      <c r="AH41" s="882" t="s">
        <v>18</v>
      </c>
      <c r="AI41" s="883" t="s">
        <v>18</v>
      </c>
      <c r="AJ41" s="885">
        <f>SUM(AJ35+AJ40)</f>
        <v>1098</v>
      </c>
      <c r="AK41" s="886">
        <f>SUM(AK35+AK40)</f>
        <v>2232</v>
      </c>
      <c r="AL41" s="887" t="s">
        <v>18</v>
      </c>
      <c r="AM41" s="888" t="s">
        <v>114</v>
      </c>
      <c r="AN41" s="880"/>
      <c r="AO41" s="1065"/>
    </row>
    <row r="42" spans="1:41" ht="18" thickTop="1" thickBot="1" x14ac:dyDescent="0.35">
      <c r="A42" s="28"/>
      <c r="B42" s="29"/>
      <c r="C42" s="30"/>
      <c r="D42" s="1446"/>
      <c r="E42" s="1446"/>
      <c r="F42" s="1446"/>
      <c r="G42" s="1446"/>
      <c r="H42" s="1446"/>
      <c r="I42" s="1446"/>
      <c r="J42" s="1446"/>
      <c r="K42" s="1446"/>
      <c r="L42" s="1446"/>
      <c r="M42" s="1446"/>
      <c r="N42" s="1446"/>
      <c r="O42" s="1446"/>
      <c r="P42" s="1446"/>
      <c r="Q42" s="1446"/>
      <c r="R42" s="1446"/>
      <c r="S42" s="1446"/>
      <c r="T42" s="1446"/>
      <c r="U42" s="1446"/>
      <c r="V42" s="1446"/>
      <c r="W42" s="1446"/>
      <c r="X42" s="1446"/>
      <c r="Y42" s="1446"/>
      <c r="Z42" s="1446"/>
      <c r="AA42" s="1446"/>
      <c r="AB42" s="371"/>
      <c r="AC42" s="371"/>
      <c r="AD42" s="371"/>
      <c r="AE42" s="371"/>
      <c r="AF42" s="371"/>
      <c r="AG42" s="371"/>
      <c r="AH42" s="371"/>
      <c r="AI42" s="371"/>
      <c r="AJ42" s="1493"/>
      <c r="AK42" s="1493"/>
      <c r="AL42" s="1493"/>
      <c r="AM42" s="1494"/>
      <c r="AO42" s="1141"/>
    </row>
    <row r="43" spans="1:41" s="58" customFormat="1" x14ac:dyDescent="0.2">
      <c r="A43" s="836" t="s">
        <v>188</v>
      </c>
      <c r="B43" s="837" t="s">
        <v>1</v>
      </c>
      <c r="C43" s="889" t="s">
        <v>21</v>
      </c>
      <c r="D43" s="843"/>
      <c r="E43" s="839"/>
      <c r="F43" s="840"/>
      <c r="G43" s="841"/>
      <c r="H43" s="839"/>
      <c r="I43" s="839"/>
      <c r="J43" s="840"/>
      <c r="K43" s="841"/>
      <c r="L43" s="839"/>
      <c r="M43" s="839"/>
      <c r="N43" s="840"/>
      <c r="O43" s="840"/>
      <c r="P43" s="839"/>
      <c r="Q43" s="839">
        <v>160</v>
      </c>
      <c r="R43" s="840">
        <v>5</v>
      </c>
      <c r="S43" s="841" t="s">
        <v>87</v>
      </c>
      <c r="T43" s="839"/>
      <c r="U43" s="839"/>
      <c r="V43" s="840"/>
      <c r="W43" s="840"/>
      <c r="X43" s="839"/>
      <c r="Y43" s="890"/>
      <c r="Z43" s="891"/>
      <c r="AA43" s="706"/>
      <c r="AB43" s="839"/>
      <c r="AC43" s="890"/>
      <c r="AD43" s="891"/>
      <c r="AE43" s="706"/>
      <c r="AF43" s="839"/>
      <c r="AG43" s="890"/>
      <c r="AH43" s="891"/>
      <c r="AI43" s="706"/>
      <c r="AJ43" s="854">
        <f t="shared" ref="AJ43:AJ45" si="19">SUM(D43,H43,L43,P43,T43,X43,AB43,AF43)</f>
        <v>0</v>
      </c>
      <c r="AK43" s="459">
        <f t="shared" ref="AK43:AK45" si="20">SUM(E43,I43,M43,Q43,U43,Y43,AC43,AG43)</f>
        <v>160</v>
      </c>
      <c r="AL43" s="459">
        <f t="shared" ref="AL43:AL45" si="21">SUM(F43,J43,N43,R43,V43,Z43,AD43,AH43)</f>
        <v>5</v>
      </c>
      <c r="AM43" s="892">
        <f t="shared" ref="AM43:AM45" si="22">SUM(AJ43,AK43)</f>
        <v>160</v>
      </c>
      <c r="AN43" s="1140" t="s">
        <v>160</v>
      </c>
      <c r="AO43" s="1125" t="s">
        <v>679</v>
      </c>
    </row>
    <row r="44" spans="1:41" s="58" customFormat="1" x14ac:dyDescent="0.2">
      <c r="A44" s="849" t="s">
        <v>462</v>
      </c>
      <c r="B44" s="850" t="s">
        <v>1</v>
      </c>
      <c r="C44" s="893" t="s">
        <v>60</v>
      </c>
      <c r="D44" s="843"/>
      <c r="E44" s="839"/>
      <c r="F44" s="840"/>
      <c r="G44" s="852"/>
      <c r="H44" s="839"/>
      <c r="I44" s="839"/>
      <c r="J44" s="840"/>
      <c r="K44" s="852"/>
      <c r="L44" s="839"/>
      <c r="M44" s="839"/>
      <c r="N44" s="840"/>
      <c r="O44" s="840"/>
      <c r="P44" s="839"/>
      <c r="Q44" s="839"/>
      <c r="R44" s="840"/>
      <c r="S44" s="852"/>
      <c r="T44" s="839"/>
      <c r="U44" s="839"/>
      <c r="V44" s="840"/>
      <c r="W44" s="840"/>
      <c r="X44" s="839"/>
      <c r="Y44" s="252">
        <v>160</v>
      </c>
      <c r="Z44" s="253">
        <v>5</v>
      </c>
      <c r="AA44" s="254" t="s">
        <v>87</v>
      </c>
      <c r="AB44" s="839"/>
      <c r="AC44" s="252"/>
      <c r="AD44" s="253"/>
      <c r="AE44" s="254"/>
      <c r="AF44" s="839"/>
      <c r="AG44" s="252"/>
      <c r="AH44" s="253"/>
      <c r="AI44" s="254"/>
      <c r="AJ44" s="854">
        <f t="shared" si="19"/>
        <v>0</v>
      </c>
      <c r="AK44" s="459">
        <f t="shared" si="20"/>
        <v>160</v>
      </c>
      <c r="AL44" s="459">
        <f t="shared" si="21"/>
        <v>5</v>
      </c>
      <c r="AM44" s="892">
        <f t="shared" si="22"/>
        <v>160</v>
      </c>
      <c r="AN44" s="1049" t="s">
        <v>160</v>
      </c>
      <c r="AO44" s="1048" t="s">
        <v>185</v>
      </c>
    </row>
    <row r="45" spans="1:41" s="58" customFormat="1" ht="13.5" thickBot="1" x14ac:dyDescent="0.25">
      <c r="A45" s="849" t="s">
        <v>463</v>
      </c>
      <c r="B45" s="850" t="s">
        <v>1</v>
      </c>
      <c r="C45" s="893" t="s">
        <v>398</v>
      </c>
      <c r="D45" s="843"/>
      <c r="E45" s="894"/>
      <c r="F45" s="895"/>
      <c r="G45" s="852"/>
      <c r="H45" s="894"/>
      <c r="I45" s="894"/>
      <c r="J45" s="895"/>
      <c r="K45" s="852"/>
      <c r="L45" s="894"/>
      <c r="M45" s="894"/>
      <c r="N45" s="895"/>
      <c r="O45" s="895"/>
      <c r="P45" s="894"/>
      <c r="Q45" s="894"/>
      <c r="R45" s="895"/>
      <c r="S45" s="852"/>
      <c r="T45" s="894"/>
      <c r="U45" s="894"/>
      <c r="V45" s="895"/>
      <c r="W45" s="895"/>
      <c r="X45" s="894"/>
      <c r="Y45" s="896"/>
      <c r="Z45" s="897"/>
      <c r="AA45" s="898"/>
      <c r="AB45" s="894"/>
      <c r="AC45" s="896"/>
      <c r="AD45" s="897"/>
      <c r="AE45" s="898"/>
      <c r="AF45" s="894"/>
      <c r="AG45" s="896">
        <v>80</v>
      </c>
      <c r="AH45" s="897">
        <v>3</v>
      </c>
      <c r="AI45" s="898" t="s">
        <v>87</v>
      </c>
      <c r="AJ45" s="854">
        <f t="shared" si="19"/>
        <v>0</v>
      </c>
      <c r="AK45" s="459">
        <f t="shared" si="20"/>
        <v>80</v>
      </c>
      <c r="AL45" s="459">
        <f t="shared" si="21"/>
        <v>3</v>
      </c>
      <c r="AM45" s="892">
        <f t="shared" si="22"/>
        <v>80</v>
      </c>
      <c r="AN45" s="1062" t="s">
        <v>160</v>
      </c>
      <c r="AO45" s="1129" t="s">
        <v>169</v>
      </c>
    </row>
    <row r="46" spans="1:41" s="903" customFormat="1" ht="15.75" thickBot="1" x14ac:dyDescent="0.25">
      <c r="A46" s="1489" t="s">
        <v>466</v>
      </c>
      <c r="B46" s="1490"/>
      <c r="C46" s="1490"/>
      <c r="D46" s="899"/>
      <c r="E46" s="899"/>
      <c r="F46" s="899"/>
      <c r="G46" s="899"/>
      <c r="H46" s="899"/>
      <c r="I46" s="899"/>
      <c r="J46" s="899"/>
      <c r="K46" s="899"/>
      <c r="L46" s="899"/>
      <c r="M46" s="899"/>
      <c r="N46" s="899"/>
      <c r="O46" s="899"/>
      <c r="P46" s="899">
        <v>0</v>
      </c>
      <c r="Q46" s="899">
        <v>160</v>
      </c>
      <c r="R46" s="899">
        <v>5</v>
      </c>
      <c r="S46" s="899" t="s">
        <v>18</v>
      </c>
      <c r="T46" s="899"/>
      <c r="U46" s="899"/>
      <c r="V46" s="899"/>
      <c r="W46" s="899"/>
      <c r="X46" s="899">
        <v>0</v>
      </c>
      <c r="Y46" s="899">
        <v>160</v>
      </c>
      <c r="Z46" s="899">
        <v>5</v>
      </c>
      <c r="AA46" s="899" t="s">
        <v>18</v>
      </c>
      <c r="AB46" s="899"/>
      <c r="AC46" s="899"/>
      <c r="AD46" s="899"/>
      <c r="AE46" s="899"/>
      <c r="AF46" s="899">
        <v>0</v>
      </c>
      <c r="AG46" s="899">
        <v>80</v>
      </c>
      <c r="AH46" s="899">
        <v>3</v>
      </c>
      <c r="AI46" s="899" t="s">
        <v>18</v>
      </c>
      <c r="AJ46" s="900">
        <f>SUM(AJ43:AJ45)</f>
        <v>0</v>
      </c>
      <c r="AK46" s="901">
        <f t="shared" ref="AK46:AM46" si="23">SUM(AK43:AK45)</f>
        <v>400</v>
      </c>
      <c r="AL46" s="901">
        <f t="shared" si="23"/>
        <v>13</v>
      </c>
      <c r="AM46" s="902">
        <f t="shared" si="23"/>
        <v>400</v>
      </c>
      <c r="AN46" s="1139"/>
    </row>
    <row r="47" spans="1:41" s="393" customFormat="1" ht="15.75" thickBot="1" x14ac:dyDescent="0.25">
      <c r="A47" s="1491" t="s">
        <v>467</v>
      </c>
      <c r="B47" s="1492"/>
      <c r="C47" s="1492"/>
      <c r="D47" s="493">
        <f>D41+D46</f>
        <v>206</v>
      </c>
      <c r="E47" s="493">
        <f>E41+E46</f>
        <v>330</v>
      </c>
      <c r="F47" s="494">
        <f>SUM(F35,F46)</f>
        <v>30</v>
      </c>
      <c r="G47" s="493" t="s">
        <v>18</v>
      </c>
      <c r="H47" s="493">
        <f>H41+H46</f>
        <v>112</v>
      </c>
      <c r="I47" s="493">
        <f>I41+I46</f>
        <v>308</v>
      </c>
      <c r="J47" s="493">
        <f>SUM(J35,J46)</f>
        <v>33</v>
      </c>
      <c r="K47" s="493" t="s">
        <v>18</v>
      </c>
      <c r="L47" s="493">
        <f>L41+L46</f>
        <v>126</v>
      </c>
      <c r="M47" s="494">
        <f>M41+M46</f>
        <v>266</v>
      </c>
      <c r="N47" s="493">
        <f>SUM(N35,N46)</f>
        <v>27</v>
      </c>
      <c r="O47" s="493" t="s">
        <v>18</v>
      </c>
      <c r="P47" s="493">
        <f>P41+P46</f>
        <v>112</v>
      </c>
      <c r="Q47" s="494">
        <f>Q41</f>
        <v>308</v>
      </c>
      <c r="R47" s="493">
        <f>SUM(R35,R46)</f>
        <v>32</v>
      </c>
      <c r="S47" s="493" t="s">
        <v>18</v>
      </c>
      <c r="T47" s="493">
        <f t="shared" ref="T47" si="24">T41+T46</f>
        <v>168</v>
      </c>
      <c r="U47" s="494">
        <f>U41+U46</f>
        <v>252</v>
      </c>
      <c r="V47" s="493">
        <f>SUM(V35,V46)</f>
        <v>27</v>
      </c>
      <c r="W47" s="493" t="s">
        <v>18</v>
      </c>
      <c r="X47" s="442">
        <f t="shared" ref="X47" si="25">X41+X46</f>
        <v>154</v>
      </c>
      <c r="Y47" s="476">
        <f>Y41</f>
        <v>266</v>
      </c>
      <c r="Z47" s="442">
        <f>SUM(Z35,Z46)</f>
        <v>28</v>
      </c>
      <c r="AA47" s="442" t="s">
        <v>18</v>
      </c>
      <c r="AB47" s="476">
        <f>AB41</f>
        <v>126</v>
      </c>
      <c r="AC47" s="476">
        <f>AC41</f>
        <v>308</v>
      </c>
      <c r="AD47" s="442">
        <f>SUM(AD35,AD46)</f>
        <v>33</v>
      </c>
      <c r="AE47" s="442" t="s">
        <v>18</v>
      </c>
      <c r="AF47" s="476">
        <f>AF41</f>
        <v>94</v>
      </c>
      <c r="AG47" s="476">
        <f>AG41</f>
        <v>194</v>
      </c>
      <c r="AH47" s="442">
        <f>SUM(AH35,AH46)</f>
        <v>30</v>
      </c>
      <c r="AI47" s="442" t="s">
        <v>18</v>
      </c>
      <c r="AJ47" s="441">
        <v>1036</v>
      </c>
      <c r="AK47" s="441">
        <v>2152</v>
      </c>
      <c r="AL47" s="990">
        <f>SUM(AL35,AL46)</f>
        <v>240</v>
      </c>
      <c r="AM47" s="443">
        <v>3188</v>
      </c>
    </row>
    <row r="48" spans="1:41" ht="16.5" thickBot="1" x14ac:dyDescent="0.25">
      <c r="A48" s="1482" t="s">
        <v>19</v>
      </c>
      <c r="B48" s="1483"/>
      <c r="C48" s="1483"/>
      <c r="D48" s="1483"/>
      <c r="E48" s="1483"/>
      <c r="F48" s="1483"/>
      <c r="G48" s="1483"/>
      <c r="H48" s="1483"/>
      <c r="I48" s="1483"/>
      <c r="J48" s="1483"/>
      <c r="K48" s="1483"/>
      <c r="L48" s="1483"/>
      <c r="M48" s="1483"/>
      <c r="N48" s="1483"/>
      <c r="O48" s="1483"/>
      <c r="P48" s="1483"/>
      <c r="Q48" s="1483"/>
      <c r="R48" s="1483"/>
      <c r="S48" s="1484"/>
      <c r="T48" s="495"/>
      <c r="U48" s="496"/>
      <c r="V48" s="496"/>
      <c r="W48" s="497"/>
      <c r="X48" s="490"/>
      <c r="Y48" s="490"/>
      <c r="Z48" s="490"/>
      <c r="AA48" s="490"/>
      <c r="AB48" s="490"/>
      <c r="AC48" s="490"/>
      <c r="AD48" s="490"/>
      <c r="AE48" s="490"/>
      <c r="AF48" s="490"/>
      <c r="AG48" s="904"/>
      <c r="AH48" s="490"/>
      <c r="AI48" s="490"/>
      <c r="AJ48" s="491"/>
      <c r="AK48" s="491"/>
      <c r="AL48" s="491"/>
      <c r="AM48" s="492"/>
    </row>
    <row r="49" spans="1:40" s="58" customFormat="1" x14ac:dyDescent="0.2">
      <c r="A49" s="923"/>
      <c r="B49" s="924"/>
      <c r="C49" s="905" t="s">
        <v>15</v>
      </c>
      <c r="D49" s="1497"/>
      <c r="E49" s="1498"/>
      <c r="F49" s="1498"/>
      <c r="G49" s="925" t="str">
        <f>IF(COUNTIF(G$12:G$40,"A")+COUNTIF(SZAK!G$10:G$89,"A")=0,"0",COUNTIF(G$12:G$40,"A")+COUNTIF(SZAK!G$10:G$89,"A"))</f>
        <v>0</v>
      </c>
      <c r="H49" s="1497" t="str">
        <f>IF(COUNTIF(I21:I40,"A")=0,"",COUNTIF(I21:I40,"A"))</f>
        <v/>
      </c>
      <c r="I49" s="1498"/>
      <c r="J49" s="1498"/>
      <c r="K49" s="925">
        <f>IF(COUNTIF(K$12:K$40,"A")+COUNTIF(SZAK!K$10:K$89,"A")=0,"0",COUNTIF(K$12:K$40,"A")+COUNTIF(SZAK!K$10:K$89,"A"))</f>
        <v>1</v>
      </c>
      <c r="L49" s="1497"/>
      <c r="M49" s="1498"/>
      <c r="N49" s="1498"/>
      <c r="O49" s="925" t="str">
        <f>IF(COUNTIF(O$12:O$40,"A")+COUNTIF(SZAK!O$10:O$89,"A")=0,"0",COUNTIF(O$12:O$40,"A")+COUNTIF(SZAK!O$10:O$89,"A"))</f>
        <v>0</v>
      </c>
      <c r="P49" s="1497"/>
      <c r="Q49" s="1498"/>
      <c r="R49" s="1498"/>
      <c r="S49" s="925" t="str">
        <f>IF(COUNTIF(S$12:S$40,"A")+COUNTIF(SZAK!S$10:S$89,"A")=0,"0",COUNTIF(S$12:S$40,"A")+COUNTIF(SZAK!S$10:S$89,"A"))</f>
        <v>0</v>
      </c>
      <c r="T49" s="1497" t="str">
        <f>IF(COUNTIF(U21:U40,"A")=0,"",COUNTIF(U21:U40,"A"))</f>
        <v/>
      </c>
      <c r="U49" s="1498"/>
      <c r="V49" s="1498"/>
      <c r="W49" s="925" t="str">
        <f>IF(COUNTIF(W$12:W$40,"A")+COUNTIF(SZAK!W$10:W$89,"A")=0,"0",COUNTIF(W$12:W$40,"A")+COUNTIF(SZAK!W$10:W$89,"A"))</f>
        <v>0</v>
      </c>
      <c r="X49" s="1497" t="str">
        <f>IF(COUNTIF(Y21:Y40,"A")=0,"",COUNTIF(Y21:Y40,"A"))</f>
        <v/>
      </c>
      <c r="Y49" s="1498"/>
      <c r="Z49" s="1498"/>
      <c r="AA49" s="925" t="str">
        <f>IF(COUNTIF(AA$12:AA$40,"A")+COUNTIF(SZAK!AA$10:AA$89,"A")=0,"0",COUNTIF(AA$12:AA$40,"A")+COUNTIF(SZAK!AA$10:AA$89,"A"))</f>
        <v>0</v>
      </c>
      <c r="AB49" s="1497" t="str">
        <f>IF(COUNTIF(AC21:AC40,"A")=0,"",COUNTIF(AC21:AC40,"A"))</f>
        <v/>
      </c>
      <c r="AC49" s="1498"/>
      <c r="AD49" s="1498"/>
      <c r="AE49" s="925" t="str">
        <f>IF(COUNTIF(AE$12:AE$40,"A")+COUNTIF(SZAK!AE$10:AE$89,"A")=0,"0",COUNTIF(AE$12:AE$40,"A")+COUNTIF(SZAK!AE$10:AE$89,"A"))</f>
        <v>0</v>
      </c>
      <c r="AF49" s="906"/>
      <c r="AG49" s="907"/>
      <c r="AH49" s="908"/>
      <c r="AI49" s="925" t="str">
        <f>IF(COUNTIF(AI$12:AI$40,"A")+COUNTIF(SZAK!AI$10:AI$89,"A")=0,"0",COUNTIF(AI$12:AI$40,"A")+COUNTIF(SZAK!AI$10:AI$89,"A"))</f>
        <v>0</v>
      </c>
      <c r="AJ49" s="1497"/>
      <c r="AK49" s="1498"/>
      <c r="AL49" s="1498"/>
      <c r="AM49" s="926">
        <f t="shared" ref="AM49:AM57" si="26">IF(SUM(G49:AL49)=0,"0",SUM(G49:AL49))</f>
        <v>1</v>
      </c>
      <c r="AN49" s="927">
        <f>IF(SUM(H49:AM49)=0,"",SUM(H49:AM49))</f>
        <v>2</v>
      </c>
    </row>
    <row r="50" spans="1:40" s="58" customFormat="1" x14ac:dyDescent="0.2">
      <c r="A50" s="928"/>
      <c r="B50" s="378"/>
      <c r="C50" s="909" t="s">
        <v>16</v>
      </c>
      <c r="D50" s="1495"/>
      <c r="E50" s="1496"/>
      <c r="F50" s="1496"/>
      <c r="G50" s="929" t="str">
        <f>IF(COUNTIF(G$12:G$40,"B")+COUNTIF(SZAK!G$10:G$89,"B")=0,"0",COUNTIF(G$12:G$40,"B")+COUNTIF(SZAK!G$10:G$89,"B"))</f>
        <v>0</v>
      </c>
      <c r="H50" s="1495" t="str">
        <f>IF(COUNTIF(I21:I40,"B")=0,"",COUNTIF(I21:I40,"B"))</f>
        <v/>
      </c>
      <c r="I50" s="1496"/>
      <c r="J50" s="1496"/>
      <c r="K50" s="929" t="str">
        <f>IF(COUNTIF(K$12:K$40,"B")+COUNTIF(SZAK!K$10:K$89,"B")=0,"0",COUNTIF(K$12:K$40,"B")+COUNTIF(SZAK!K$10:K$89,"B"))</f>
        <v>0</v>
      </c>
      <c r="L50" s="1495"/>
      <c r="M50" s="1496"/>
      <c r="N50" s="1496"/>
      <c r="O50" s="929" t="str">
        <f>IF(COUNTIF(O$12:O$40,"B")+COUNTIF(SZAK!O$10:O$89,"B")=0,"0",COUNTIF(O$12:O$40,"B")+COUNTIF(SZAK!O$10:O$89,"B"))</f>
        <v>0</v>
      </c>
      <c r="P50" s="1495"/>
      <c r="Q50" s="1496"/>
      <c r="R50" s="1496"/>
      <c r="S50" s="929" t="str">
        <f>IF(COUNTIF(S$12:S$40,"B")+COUNTIF(SZAK!S$10:S$89,"B")=0,"0",COUNTIF(S$12:S$40,"B")+COUNTIF(SZAK!S$10:S$89,"B"))</f>
        <v>0</v>
      </c>
      <c r="T50" s="1495" t="str">
        <f>IF(COUNTIF(U21:U40,"B")=0,"",COUNTIF(U21:U40,"B"))</f>
        <v/>
      </c>
      <c r="U50" s="1496"/>
      <c r="V50" s="1496"/>
      <c r="W50" s="929" t="str">
        <f>IF(COUNTIF(W$12:W$40,"B")+COUNTIF(SZAK!W$10:W$89,"B")=0,"0",COUNTIF(W$12:W$40,"B")+COUNTIF(SZAK!W$10:W$89,"B"))</f>
        <v>0</v>
      </c>
      <c r="X50" s="1495" t="str">
        <f>IF(COUNTIF(Y21:Y40,"B")=0,"",COUNTIF(Y21:Y40,"B"))</f>
        <v/>
      </c>
      <c r="Y50" s="1496"/>
      <c r="Z50" s="1496"/>
      <c r="AA50" s="929" t="str">
        <f>IF(COUNTIF(AA$12:AA$40,"B")+COUNTIF(SZAK!AA$10:AA$89,"B")=0,"0",COUNTIF(AA$12:AA$40,"B")+COUNTIF(SZAK!AA$10:AA$89,"B"))</f>
        <v>0</v>
      </c>
      <c r="AB50" s="1495" t="str">
        <f>IF(COUNTIF(AC21:AC40,"B")=0,"",COUNTIF(AC21:AC40,"B"))</f>
        <v/>
      </c>
      <c r="AC50" s="1496"/>
      <c r="AD50" s="1496"/>
      <c r="AE50" s="929" t="str">
        <f>IF(COUNTIF(AE$12:AE$40,"B")+COUNTIF(SZAK!AE$10:AE$89,"B")=0,"0",COUNTIF(AE$12:AE$40,"B")+COUNTIF(SZAK!AE$10:AE$89,"B"))</f>
        <v>0</v>
      </c>
      <c r="AF50" s="910"/>
      <c r="AG50" s="911"/>
      <c r="AH50" s="104"/>
      <c r="AI50" s="929">
        <f>IF(COUNTIF(AI$12:AI$40,"B")+COUNTIF(SZAK!AI$10:AI$89,"B")=0,"0",COUNTIF(AI$12:AI$40,"B")+COUNTIF(SZAK!AI$10:AI$89,"B"))</f>
        <v>1</v>
      </c>
      <c r="AJ50" s="1495"/>
      <c r="AK50" s="1496"/>
      <c r="AL50" s="1496"/>
      <c r="AM50" s="912">
        <f t="shared" si="26"/>
        <v>1</v>
      </c>
      <c r="AN50" s="912">
        <f t="shared" ref="AN50:AN58" si="27">IF(SUM(H50:AM50)=0,"",SUM(H50:AM50))</f>
        <v>2</v>
      </c>
    </row>
    <row r="51" spans="1:40" s="58" customFormat="1" x14ac:dyDescent="0.2">
      <c r="A51" s="928"/>
      <c r="B51" s="378"/>
      <c r="C51" s="909" t="s">
        <v>490</v>
      </c>
      <c r="D51" s="1495"/>
      <c r="E51" s="1496"/>
      <c r="F51" s="1496"/>
      <c r="G51" s="929">
        <f>IF(COUNTIF(G$12:G$40,"ÉÉ")+COUNTIF(G$12:G$40,"ÉÉ(Z)")+COUNTIF(SZAK!G$10:G$89,"ÉÉ")+COUNTIF(SZAK!G$10:G$89,"ÉÉ(Z)")=0,"0",COUNTIF(G$12:G$40,"ÉÉ")+COUNTIF(G$12:G$40,"ÉÉ(Z)")+COUNTIF(SZAK!G$10:G$89,"ÉÉ")+COUNTIF(SZAK!G$10:G$89,"ÉÉ(Z)"))</f>
        <v>3</v>
      </c>
      <c r="H51" s="1495" t="str">
        <f>IF(COUNTIF(I21:I40,"ÉÉ")=0,"",COUNTIF(I21:I40,"ÉÉ"))</f>
        <v/>
      </c>
      <c r="I51" s="1496"/>
      <c r="J51" s="1496"/>
      <c r="K51" s="929">
        <f>IF(COUNTIF(K$12:K$40,"ÉÉ")+COUNTIF(K$12:K$40,"ÉÉ(Z)")+COUNTIF(SZAK!K$10:K$89,"ÉÉ")+COUNTIF(SZAK!K$10:K$89,"ÉÉ(Z)")=0,"0",COUNTIF(K$12:K$40,"ÉÉ")+COUNTIF(K$12:K$40,"ÉÉ(Z)")+COUNTIF(SZAK!K$10:K$89,"ÉÉ")+COUNTIF(SZAK!K$10:K$89,"ÉÉ(Z)"))</f>
        <v>3</v>
      </c>
      <c r="L51" s="1495"/>
      <c r="M51" s="1496"/>
      <c r="N51" s="1496"/>
      <c r="O51" s="929">
        <f>IF(COUNTIF(O$12:O$40,"ÉÉ")+COUNTIF(O$12:O$40,"ÉÉ(Z)")+COUNTIF(SZAK!O$10:O$89,"ÉÉ")+COUNTIF(SZAK!O$10:O$89,"ÉÉ(Z)")=0,"0",COUNTIF(O$12:O$40,"ÉÉ")+COUNTIF(O$12:O$40,"ÉÉ(Z)")+COUNTIF(SZAK!O$10:O$89,"ÉÉ")+COUNTIF(SZAK!O$10:O$89,"ÉÉ(Z)"))</f>
        <v>1</v>
      </c>
      <c r="P51" s="1495"/>
      <c r="Q51" s="1496"/>
      <c r="R51" s="1496"/>
      <c r="S51" s="929">
        <f>IF(COUNTIF(S$12:S$40,"ÉÉ")+COUNTIF(S$12:S$40,"ÉÉ(Z)")+COUNTIF(SZAK!S$10:S$89,"ÉÉ")+COUNTIF(SZAK!S$10:S$89,"ÉÉ(Z)")=0,"0",COUNTIF(S$12:S$40,"ÉÉ")+COUNTIF(S$12:S$40,"ÉÉ(Z)")+COUNTIF(SZAK!S$10:S$89,"ÉÉ")+COUNTIF(SZAK!S$10:S$89,"ÉÉ(Z)"))</f>
        <v>3</v>
      </c>
      <c r="T51" s="1495" t="str">
        <f>IF(COUNTIF(U21:U40,"ÉÉ")=0,"",COUNTIF(U21:U40,"ÉÉ"))</f>
        <v/>
      </c>
      <c r="U51" s="1496"/>
      <c r="V51" s="1496"/>
      <c r="W51" s="929">
        <f>IF(COUNTIF(W$12:W$40,"ÉÉ")+COUNTIF(W$12:W$40,"ÉÉ(Z)")+COUNTIF(SZAK!W$10:W$89,"ÉÉ")+COUNTIF(SZAK!W$10:W$89,"ÉÉ(Z)")=0,"0",COUNTIF(W$12:W$40,"ÉÉ")+COUNTIF(W$12:W$40,"ÉÉ(Z)")+COUNTIF(SZAK!W$10:W$89,"ÉÉ")+COUNTIF(SZAK!W$10:W$89,"ÉÉ(Z)"))</f>
        <v>1</v>
      </c>
      <c r="X51" s="1495" t="str">
        <f>IF(COUNTIF(Y21:Y40,"ÉÉ")=0,"",COUNTIF(Y21:Y40,"ÉÉ"))</f>
        <v/>
      </c>
      <c r="Y51" s="1496"/>
      <c r="Z51" s="1496"/>
      <c r="AA51" s="929">
        <f>IF(COUNTIF(AA$12:AA$40,"ÉÉ")+COUNTIF(AA$12:AA$40,"ÉÉ(Z)")+COUNTIF(SZAK!AA$10:AA$89,"ÉÉ")+COUNTIF(SZAK!AA$10:AA$89,"ÉÉ(Z)")=0,"0",COUNTIF(AA$12:AA$40,"ÉÉ")+COUNTIF(AA$12:AA$40,"ÉÉ(Z)")+COUNTIF(SZAK!AA$10:AA$89,"ÉÉ")+COUNTIF(SZAK!AA$10:AA$89,"ÉÉ(Z)"))</f>
        <v>1</v>
      </c>
      <c r="AB51" s="1495" t="str">
        <f>IF(COUNTIF(AC21:AC40,"ÉÉ")=0,"",COUNTIF(AC21:AC40,"ÉÉ"))</f>
        <v/>
      </c>
      <c r="AC51" s="1496"/>
      <c r="AD51" s="1496"/>
      <c r="AE51" s="929">
        <f>IF(COUNTIF(AE$12:AE$40,"ÉÉ")+COUNTIF(AE$12:AE$40,"ÉÉ(Z)")+COUNTIF(SZAK!AE$10:AE$89,"ÉÉ")+COUNTIF(SZAK!AE$10:AE$89,"ÉÉ(Z)")=0,"0",COUNTIF(AE$12:AE$40,"ÉÉ")+COUNTIF(AE$12:AE$40,"ÉÉ(Z)")+COUNTIF(SZAK!AE$10:AE$89,"ÉÉ")+COUNTIF(SZAK!AE$10:AE$89,"ÉÉ(Z)"))</f>
        <v>2</v>
      </c>
      <c r="AF51" s="910"/>
      <c r="AG51" s="911"/>
      <c r="AH51" s="104"/>
      <c r="AI51" s="929" t="str">
        <f>IF(COUNTIF(AI$12:AI$40,"ÉÉ")+COUNTIF(AI$12:AI$40,"ÉÉ(Z)")+COUNTIF(SZAK!AI$10:AI$89,"ÉÉ")+COUNTIF(SZAK!AI$10:AI$89,"ÉÉ(Z)")=0,"0",COUNTIF(AI$12:AI$40,"ÉÉ")+COUNTIF(AI$12:AI$40,"ÉÉ(Z)")+COUNTIF(SZAK!AI$10:AI$89,"ÉÉ")+COUNTIF(SZAK!AI$10:AI$89,"ÉÉ(Z)"))</f>
        <v>0</v>
      </c>
      <c r="AJ51" s="1495"/>
      <c r="AK51" s="1496"/>
      <c r="AL51" s="1496"/>
      <c r="AM51" s="912">
        <f t="shared" si="26"/>
        <v>14</v>
      </c>
      <c r="AN51" s="912">
        <f t="shared" si="27"/>
        <v>25</v>
      </c>
    </row>
    <row r="52" spans="1:40" s="58" customFormat="1" x14ac:dyDescent="0.2">
      <c r="A52" s="928"/>
      <c r="B52" s="378"/>
      <c r="C52" s="909" t="s">
        <v>491</v>
      </c>
      <c r="D52" s="1495"/>
      <c r="E52" s="1496"/>
      <c r="F52" s="1496"/>
      <c r="G52" s="929">
        <f>IF(COUNTIF(G$12:G$40,"GYJ")+COUNTIF(G$12:G$40,"GYJ(Z)")+COUNTIF(SZAK!G$10:G$89,"GYJ")+COUNTIF(SZAK!G$10:G$89,"GYJ(Z)")=0,"0",COUNTIF(G$12:G$40,"GYJ")+COUNTIF(G$12:G$40,"GYJ(Z)")+COUNTIF(SZAK!G$10:G$89,"GYJ")+COUNTIF(SZAK!G$10:G$89,"GYJ(Z)"))</f>
        <v>2</v>
      </c>
      <c r="H52" s="1495" t="str">
        <f>IF(COUNTIF(I21:I40,"GYJ")=0,"",COUNTIF(I21:I40,"GYJ"))</f>
        <v/>
      </c>
      <c r="I52" s="1496"/>
      <c r="J52" s="1496"/>
      <c r="K52" s="929">
        <f>IF(COUNTIF(K$12:K$40,"GYJ")+COUNTIF(K$12:K$40,"GYJ(Z)")+COUNTIF(SZAK!K$10:K$89,"GYJ")+COUNTIF(SZAK!K$10:K$89,"GYJ(Z)")=0,"0",COUNTIF(K$12:K$40,"GYJ")+COUNTIF(K$12:K$40,"GYJ(Z)")+COUNTIF(SZAK!K$10:K$89,"GYJ")+COUNTIF(SZAK!K$10:K$89,"GYJ(Z)"))</f>
        <v>4</v>
      </c>
      <c r="L52" s="1495"/>
      <c r="M52" s="1496"/>
      <c r="N52" s="1496"/>
      <c r="O52" s="929">
        <f>IF(COUNTIF(O$12:O$40,"GYJ")+COUNTIF(O$12:O$40,"GYJ(Z)")+COUNTIF(SZAK!O$10:O$89,"GYJ")+COUNTIF(SZAK!O$10:O$89,"GYJ(Z)")=0,"0",COUNTIF(O$12:O$40,"GYJ")+COUNTIF(O$12:O$40,"GYJ(Z)")+COUNTIF(SZAK!O$10:O$89,"GYJ")+COUNTIF(SZAK!O$10:O$89,"GYJ(Z)"))</f>
        <v>3</v>
      </c>
      <c r="P52" s="1495"/>
      <c r="Q52" s="1496"/>
      <c r="R52" s="1496"/>
      <c r="S52" s="929">
        <f>IF(COUNTIF(S$12:S$40,"GYJ")+COUNTIF(S$12:S$40,"GYJ(Z)")+COUNTIF(SZAK!S$10:S$89,"GYJ")+COUNTIF(SZAK!S$10:S$89,"GYJ(Z)")=0,"0",COUNTIF(S$12:S$40,"GYJ")+COUNTIF(S$12:S$40,"GYJ(Z)")+COUNTIF(SZAK!S$10:S$89,"GYJ")+COUNTIF(SZAK!S$10:S$89,"GYJ(Z)"))</f>
        <v>4</v>
      </c>
      <c r="T52" s="1495" t="str">
        <f>IF(COUNTIF(U21:U40,"GYJ")=0,"",COUNTIF(U21:U40,"GYJ"))</f>
        <v/>
      </c>
      <c r="U52" s="1496"/>
      <c r="V52" s="1496"/>
      <c r="W52" s="929">
        <f>IF(COUNTIF(W$12:W$40,"GYJ")+COUNTIF(W$12:W$40,"GYJ(Z)")+COUNTIF(SZAK!W$10:W$89,"GYJ")+COUNTIF(SZAK!W$10:W$89,"GYJ(Z)")=0,"0",COUNTIF(W$12:W$40,"GYJ")+COUNTIF(W$12:W$40,"GYJ(Z)")+COUNTIF(SZAK!W$10:W$89,"GYJ")+COUNTIF(SZAK!W$10:W$89,"GYJ(Z)"))</f>
        <v>3</v>
      </c>
      <c r="X52" s="1495" t="str">
        <f>IF(COUNTIF(Y21:Y40,"GYJ")=0,"",COUNTIF(Y21:Y40,"GYJ"))</f>
        <v/>
      </c>
      <c r="Y52" s="1496"/>
      <c r="Z52" s="1496"/>
      <c r="AA52" s="929">
        <f>IF(COUNTIF(AA$12:AA$40,"GYJ")+COUNTIF(AA$12:AA$40,"GYJ(Z)")+COUNTIF(SZAK!AA$10:AA$89,"GYJ")+COUNTIF(SZAK!AA$10:AA$89,"GYJ(Z)")=0,"0",COUNTIF(AA$12:AA$40,"GYJ")+COUNTIF(AA$12:AA$40,"GYJ(Z)")+COUNTIF(SZAK!AA$10:AA$89,"GYJ")+COUNTIF(SZAK!AA$10:AA$89,"GYJ(Z)"))</f>
        <v>3</v>
      </c>
      <c r="AB52" s="1495" t="str">
        <f>IF(COUNTIF(AC21:AC40,"GYJ")=0,"",COUNTIF(AC21:AC40,"GYJ"))</f>
        <v/>
      </c>
      <c r="AC52" s="1496"/>
      <c r="AD52" s="1496"/>
      <c r="AE52" s="929">
        <f>IF(COUNTIF(AE$12:AE$40,"GYJ")+COUNTIF(AE$12:AE$40,"GYJ(Z)")+COUNTIF(SZAK!AE$10:AE$89,"GYJ")+COUNTIF(SZAK!AE$10:AE$89,"GYJ(Z)")=0,"0",COUNTIF(AE$12:AE$40,"GYJ")+COUNTIF(AE$12:AE$40,"GYJ(Z)")+COUNTIF(SZAK!AE$10:AE$89,"GYJ")+COUNTIF(SZAK!AE$10:AE$89,"GYJ(Z)"))</f>
        <v>5</v>
      </c>
      <c r="AF52" s="910"/>
      <c r="AG52" s="911"/>
      <c r="AH52" s="104"/>
      <c r="AI52" s="929">
        <f>IF(COUNTIF(AI$12:AI$40,"GYJ")+COUNTIF(AI$12:AI$40,"GYJ(Z)")+COUNTIF(SZAK!AI$10:AI$89,"GYJ")+COUNTIF(SZAK!AI$10:AI$89,"GYJ(Z)")=0,"0",COUNTIF(AI$12:AI$40,"GYJ")+COUNTIF(AI$12:AI$40,"GYJ(Z)")+COUNTIF(SZAK!AI$10:AI$89,"GYJ")+COUNTIF(SZAK!AI$10:AI$89,"GYJ(Z)"))</f>
        <v>6</v>
      </c>
      <c r="AJ52" s="1495"/>
      <c r="AK52" s="1496"/>
      <c r="AL52" s="1496"/>
      <c r="AM52" s="912">
        <f t="shared" si="26"/>
        <v>30</v>
      </c>
      <c r="AN52" s="912">
        <f>IF(SUM(H52:AM52)=0,"",SUM(H52:AM52))</f>
        <v>58</v>
      </c>
    </row>
    <row r="53" spans="1:40" s="58" customFormat="1" x14ac:dyDescent="0.2">
      <c r="A53" s="928"/>
      <c r="B53" s="378"/>
      <c r="C53" s="913" t="s">
        <v>492</v>
      </c>
      <c r="D53" s="1495"/>
      <c r="E53" s="1496"/>
      <c r="F53" s="1496"/>
      <c r="G53" s="929">
        <f>IF(COUNTIF(G$12:G$40,"K")+COUNTIF(G$12:G$40,"K(Z)")+COUNTIF(SZAK!G$10:G$89,"K")+COUNTIF(SZAK!G$10:G$89,"K(Z)")=0,"0",COUNTIF(G$12:G$40,"K")+COUNTIF(G$12:G$40,"K(Z)")+COUNTIF(SZAK!G$10:G$89,"K")+COUNTIF(SZAK!G$10:G$89,"K(Z)"))</f>
        <v>3</v>
      </c>
      <c r="H53" s="1495" t="str">
        <f>IF(COUNTIF(I21:I40,"K")=0,"",COUNTIF(I21:I40,"K"))</f>
        <v/>
      </c>
      <c r="I53" s="1496"/>
      <c r="J53" s="1496"/>
      <c r="K53" s="929">
        <f>IF(COUNTIF(K$12:K$40,"K")+COUNTIF(K$12:K$40,"K(Z)")+COUNTIF(SZAK!K$10:K$89,"K")+COUNTIF(SZAK!K$10:K$89,"K(Z)")=0,"0",COUNTIF(K$12:K$40,"K")+COUNTIF(K$12:K$40,"K(Z)")+COUNTIF(SZAK!K$10:K$89,"K")+COUNTIF(SZAK!K$10:K$89,"K(Z)"))</f>
        <v>4</v>
      </c>
      <c r="L53" s="1495"/>
      <c r="M53" s="1496"/>
      <c r="N53" s="1496"/>
      <c r="O53" s="929">
        <f>IF(COUNTIF(O$12:O$40,"K")+COUNTIF(O$12:O$40,"K(Z)")+COUNTIF(SZAK!O$10:O$89,"K")+COUNTIF(SZAK!O$10:O$89,"K(Z)")=0,"0",COUNTIF(O$12:O$40,"K")+COUNTIF(O$12:O$40,"K(Z)")+COUNTIF(SZAK!O$10:O$89,"K")+COUNTIF(SZAK!O$10:O$89,"K(Z)"))</f>
        <v>6</v>
      </c>
      <c r="P53" s="1495"/>
      <c r="Q53" s="1496"/>
      <c r="R53" s="1496"/>
      <c r="S53" s="929">
        <f>IF(COUNTIF(S$12:S$40,"K")+COUNTIF(S$12:S$40,"K(Z)")+COUNTIF(SZAK!S$10:S$89,"K")+COUNTIF(SZAK!S$10:S$89,"K(Z)")=0,"0",COUNTIF(S$12:S$40,"K")+COUNTIF(S$12:S$40,"K(Z)")+COUNTIF(SZAK!S$10:S$89,"K")+COUNTIF(SZAK!S$10:S$89,"K(Z)"))</f>
        <v>4</v>
      </c>
      <c r="T53" s="1495" t="str">
        <f>IF(COUNTIF(U21:U40,"K")=0,"",COUNTIF(U21:U40,"K"))</f>
        <v/>
      </c>
      <c r="U53" s="1496"/>
      <c r="V53" s="1496"/>
      <c r="W53" s="929">
        <f>IF(COUNTIF(W$12:W$40,"K")+COUNTIF(W$12:W$40,"K(Z)")+COUNTIF(SZAK!W$10:W$89,"K")+COUNTIF(SZAK!W$10:W$89,"K(Z)")=0,"0",COUNTIF(W$12:W$40,"K")+COUNTIF(W$12:W$40,"K(Z)")+COUNTIF(SZAK!W$10:W$89,"K")+COUNTIF(SZAK!W$10:W$89,"K(Z)"))</f>
        <v>7</v>
      </c>
      <c r="X53" s="1495" t="str">
        <f>IF(COUNTIF(Y21:Y40,"K")=0,"",COUNTIF(Y21:Y40,"K"))</f>
        <v/>
      </c>
      <c r="Y53" s="1496"/>
      <c r="Z53" s="1496"/>
      <c r="AA53" s="929">
        <f>IF(COUNTIF(AA$12:AA$40,"K")+COUNTIF(AA$12:AA$40,"K(Z)")+COUNTIF(SZAK!AA$10:AA$89,"K")+COUNTIF(SZAK!AA$10:AA$89,"K(Z)")=0,"0",COUNTIF(AA$12:AA$40,"K")+COUNTIF(AA$12:AA$40,"K(Z)")+COUNTIF(SZAK!AA$10:AA$89,"K")+COUNTIF(SZAK!AA$10:AA$89,"K(Z)"))</f>
        <v>5</v>
      </c>
      <c r="AB53" s="1495" t="str">
        <f>IF(COUNTIF(AC21:AC40,"K")=0,"",COUNTIF(AC21:AC40,"K"))</f>
        <v/>
      </c>
      <c r="AC53" s="1496"/>
      <c r="AD53" s="1496"/>
      <c r="AE53" s="929">
        <f>IF(COUNTIF(AE$12:AE$40,"K")+COUNTIF(AE$12:AE$40,"K(Z)")+COUNTIF(SZAK!AE$10:AE$89,"K")+COUNTIF(SZAK!AE$10:AE$89,"K(Z)")=0,"0",COUNTIF(AE$12:AE$40,"K")+COUNTIF(AE$12:AE$40,"K(Z)")+COUNTIF(SZAK!AE$10:AE$89,"K")+COUNTIF(SZAK!AE$10:AE$89,"K(Z)"))</f>
        <v>4</v>
      </c>
      <c r="AF53" s="910"/>
      <c r="AG53" s="911"/>
      <c r="AH53" s="104"/>
      <c r="AI53" s="929">
        <f>IF(COUNTIF(AI$12:AI$40,"K")+COUNTIF(AI$12:AI$40,"K(Z)")+COUNTIF(SZAK!AI$10:AI$89,"K")+COUNTIF(SZAK!AI$10:AI$89,"K(Z)")=0,"0",COUNTIF(AI$12:AI$40,"K")+COUNTIF(AI$12:AI$40,"K(Z)")+COUNTIF(SZAK!AI$10:AI$89,"K")+COUNTIF(SZAK!AI$10:AI$89,"K(Z)"))</f>
        <v>4</v>
      </c>
      <c r="AJ53" s="1495"/>
      <c r="AK53" s="1496"/>
      <c r="AL53" s="1496"/>
      <c r="AM53" s="912">
        <f t="shared" si="26"/>
        <v>37</v>
      </c>
      <c r="AN53" s="912">
        <f t="shared" si="27"/>
        <v>71</v>
      </c>
    </row>
    <row r="54" spans="1:40" s="58" customFormat="1" x14ac:dyDescent="0.2">
      <c r="A54" s="928"/>
      <c r="B54" s="378"/>
      <c r="C54" s="909" t="s">
        <v>17</v>
      </c>
      <c r="D54" s="1495"/>
      <c r="E54" s="1496"/>
      <c r="F54" s="1496"/>
      <c r="G54" s="929" t="str">
        <f>IF(COUNTIF(G$12:G$40,"AV")+COUNTIF(SZAK!G$10:G$89,"AV")=0,"0",COUNTIF(G$12:G$40,"AV")+COUNTIF(SZAK!G$10:G$89,"AV"))</f>
        <v>0</v>
      </c>
      <c r="H54" s="1495" t="str">
        <f>IF(COUNTIF(I21:I40,"AV")=0,"",COUNTIF(I21:I40,"AV"))</f>
        <v/>
      </c>
      <c r="I54" s="1496"/>
      <c r="J54" s="1496"/>
      <c r="K54" s="929" t="str">
        <f>IF(COUNTIF(K$12:K$40,"AV")+COUNTIF(SZAK!K$10:K$89,"AV")=0,"0",COUNTIF(K$12:K$40,"AV")+COUNTIF(SZAK!K$10:K$89,"AV"))</f>
        <v>0</v>
      </c>
      <c r="L54" s="1495"/>
      <c r="M54" s="1496"/>
      <c r="N54" s="1496"/>
      <c r="O54" s="929" t="str">
        <f>IF(COUNTIF(O$12:O$40,"AV")+COUNTIF(SZAK!O$10:O$89,"AV")=0,"0",COUNTIF(O$12:O$40,"AV")+COUNTIF(SZAK!O$10:O$89,"AV"))</f>
        <v>0</v>
      </c>
      <c r="P54" s="1495"/>
      <c r="Q54" s="1496"/>
      <c r="R54" s="1496"/>
      <c r="S54" s="929" t="str">
        <f>IF(COUNTIF(S$12:S$40,"AV")+COUNTIF(SZAK!S$10:S$89,"AV")=0,"0",COUNTIF(S$12:S$40,"AV")+COUNTIF(SZAK!S$10:S$89,"AV"))</f>
        <v>0</v>
      </c>
      <c r="T54" s="1495" t="str">
        <f>IF(COUNTIF(U21:U40,"AV")=0,"",COUNTIF(U21:U40,"AV"))</f>
        <v/>
      </c>
      <c r="U54" s="1496"/>
      <c r="V54" s="1496"/>
      <c r="W54" s="929" t="str">
        <f>IF(COUNTIF(W$12:W$40,"AV")+COUNTIF(SZAK!W$10:W$89,"AV")=0,"0",COUNTIF(W$12:W$40,"AV")+COUNTIF(SZAK!W$10:W$89,"AV"))</f>
        <v>0</v>
      </c>
      <c r="X54" s="1495" t="str">
        <f>IF(COUNTIF(Y21:Y40,"AV")=0,"",COUNTIF(Y21:Y40,"AV"))</f>
        <v/>
      </c>
      <c r="Y54" s="1496"/>
      <c r="Z54" s="1496"/>
      <c r="AA54" s="929" t="str">
        <f>IF(COUNTIF(AA$12:AA$40,"AV")+COUNTIF(SZAK!AA$10:AA$89,"AV")=0,"0",COUNTIF(AA$12:AA$40,"AV")+COUNTIF(SZAK!AA$10:AA$89,"AV"))</f>
        <v>0</v>
      </c>
      <c r="AB54" s="1495" t="str">
        <f>IF(COUNTIF(AC21:AC40,"AV")=0,"",COUNTIF(AC21:AC40,"AV"))</f>
        <v/>
      </c>
      <c r="AC54" s="1496"/>
      <c r="AD54" s="1496"/>
      <c r="AE54" s="929" t="str">
        <f>IF(COUNTIF(AE$12:AE$40,"AV")+COUNTIF(SZAK!AE$10:AE$89,"AV")=0,"0",COUNTIF(AE$12:AE$40,"AV")+COUNTIF(SZAK!AE$10:AE$89,"AV"))</f>
        <v>0</v>
      </c>
      <c r="AF54" s="910"/>
      <c r="AG54" s="911"/>
      <c r="AH54" s="104"/>
      <c r="AI54" s="929" t="str">
        <f>IF(COUNTIF(AI$12:AI$40,"AV")+COUNTIF(SZAK!AI$10:AI$89,"AV")=0,"0",COUNTIF(AI$12:AI$40,"AV")+COUNTIF(SZAK!AI$10:AI$89,"AV"))</f>
        <v>0</v>
      </c>
      <c r="AJ54" s="1495"/>
      <c r="AK54" s="1496"/>
      <c r="AL54" s="1496"/>
      <c r="AM54" s="912" t="str">
        <f t="shared" si="26"/>
        <v>0</v>
      </c>
      <c r="AN54" s="912" t="str">
        <f t="shared" si="27"/>
        <v/>
      </c>
    </row>
    <row r="55" spans="1:40" s="58" customFormat="1" x14ac:dyDescent="0.2">
      <c r="A55" s="928"/>
      <c r="B55" s="378"/>
      <c r="C55" s="909" t="s">
        <v>93</v>
      </c>
      <c r="D55" s="1495"/>
      <c r="E55" s="1496"/>
      <c r="F55" s="1496"/>
      <c r="G55" s="929" t="str">
        <f>IF(COUNTIF(G$12:G$40,"KV")+COUNTIF(SZAK!G$10:G$89,"KV")=0,"0",COUNTIF(G$12:G$40,"KV")+COUNTIF(SZAK!G$10:G$89,"KV"))</f>
        <v>0</v>
      </c>
      <c r="H55" s="1495" t="str">
        <f>IF(COUNTIF(I21:I40,"KV")=0,"",COUNTIF(I21:I40,"KV"))</f>
        <v/>
      </c>
      <c r="I55" s="1496"/>
      <c r="J55" s="1496"/>
      <c r="K55" s="929" t="str">
        <f>IF(COUNTIF(K$12:K$40,"KV")+COUNTIF(SZAK!K$10:K$89,"KV")=0,"0",COUNTIF(K$12:K$40,"KV")+COUNTIF(SZAK!K$10:K$89,"KV"))</f>
        <v>0</v>
      </c>
      <c r="L55" s="1495"/>
      <c r="M55" s="1496"/>
      <c r="N55" s="1496"/>
      <c r="O55" s="929" t="str">
        <f>IF(COUNTIF(O$12:O$40,"KV")+COUNTIF(SZAK!O$10:O$89,"KV")=0,"0",COUNTIF(O$12:O$40,"KV")+COUNTIF(SZAK!O$10:O$89,"KV"))</f>
        <v>0</v>
      </c>
      <c r="P55" s="1495"/>
      <c r="Q55" s="1496"/>
      <c r="R55" s="1496"/>
      <c r="S55" s="929" t="str">
        <f>IF(COUNTIF(S$12:S$40,"KV")+COUNTIF(SZAK!S$10:S$89,"KV")=0,"0",COUNTIF(S$12:S$40,"KV")+COUNTIF(SZAK!S$10:S$89,"KV"))</f>
        <v>0</v>
      </c>
      <c r="T55" s="1495" t="str">
        <f>IF(COUNTIF(U21:U40,"KV")=0,"",COUNTIF(U21:U40,"KV"))</f>
        <v/>
      </c>
      <c r="U55" s="1496"/>
      <c r="V55" s="1496"/>
      <c r="W55" s="929" t="str">
        <f>IF(COUNTIF(W$12:W$40,"KV")+COUNTIF(SZAK!W$10:W$89,"KV")=0,"0",COUNTIF(W$12:W$40,"KV")+COUNTIF(SZAK!W$10:W$89,"KV"))</f>
        <v>0</v>
      </c>
      <c r="X55" s="1495" t="str">
        <f>IF(COUNTIF(Y21:Y40,"KV")=0,"",COUNTIF(Y21:Y40,"KV"))</f>
        <v/>
      </c>
      <c r="Y55" s="1496"/>
      <c r="Z55" s="1496"/>
      <c r="AA55" s="929" t="str">
        <f>IF(COUNTIF(AA$12:AA$40,"KV")+COUNTIF(SZAK!AA$10:AA$89,"KV")=0,"0",COUNTIF(AA$12:AA$40,"KV")+COUNTIF(SZAK!AA$10:AA$89,"KV"))</f>
        <v>0</v>
      </c>
      <c r="AB55" s="1495" t="str">
        <f>IF(COUNTIF(AC21:AC40,"KV")=0,"",COUNTIF(AC21:AC40,"KV"))</f>
        <v/>
      </c>
      <c r="AC55" s="1496"/>
      <c r="AD55" s="1496"/>
      <c r="AE55" s="929" t="str">
        <f>IF(COUNTIF(AE$12:AE$40,"KV")+COUNTIF(SZAK!AE$10:AE$89,"KV")=0,"0",COUNTIF(AE$12:AE$40,"KV")+COUNTIF(SZAK!AE$10:AE$89,"KV"))</f>
        <v>0</v>
      </c>
      <c r="AF55" s="910"/>
      <c r="AG55" s="911"/>
      <c r="AH55" s="104"/>
      <c r="AI55" s="929" t="str">
        <f>IF(COUNTIF(AI$12:AI$40,"KV")+COUNTIF(SZAK!AI$10:AI$89,"KV")=0,"0",COUNTIF(AI$12:AI$40,"KV")+COUNTIF(SZAK!AI$10:AI$89,"KV"))</f>
        <v>0</v>
      </c>
      <c r="AJ55" s="1495"/>
      <c r="AK55" s="1496"/>
      <c r="AL55" s="1496"/>
      <c r="AM55" s="912" t="str">
        <f t="shared" si="26"/>
        <v>0</v>
      </c>
      <c r="AN55" s="912" t="str">
        <f t="shared" si="27"/>
        <v/>
      </c>
    </row>
    <row r="56" spans="1:40" s="58" customFormat="1" x14ac:dyDescent="0.2">
      <c r="A56" s="928"/>
      <c r="B56" s="378"/>
      <c r="C56" s="909" t="s">
        <v>94</v>
      </c>
      <c r="D56" s="1495"/>
      <c r="E56" s="1496"/>
      <c r="F56" s="1496"/>
      <c r="G56" s="929" t="str">
        <f>IF(COUNTIF(G$12:G$40,"SZG")+COUNTIF(SZAK!G$10:G$89,"SZG")=0,"0",COUNTIF(G$12:G$40,"SZG")+COUNTIF(SZAK!G$10:G$89,"SZG"))</f>
        <v>0</v>
      </c>
      <c r="H56" s="1495" t="str">
        <f>IF(COUNTIF(I21:I40,"SZG")=0,"",COUNTIF(I21:I40,"SZG"))</f>
        <v/>
      </c>
      <c r="I56" s="1496"/>
      <c r="J56" s="1496"/>
      <c r="K56" s="929" t="str">
        <f>IF(COUNTIF(K$12:K$40,"SZG")+COUNTIF(SZAK!K$10:K$89,"SZG")=0,"0",COUNTIF(K$12:K$40,"SZG")+COUNTIF(SZAK!K$10:K$89,"SZG"))</f>
        <v>0</v>
      </c>
      <c r="L56" s="1495"/>
      <c r="M56" s="1496"/>
      <c r="N56" s="1496"/>
      <c r="O56" s="929" t="str">
        <f>IF(COUNTIF(O$12:O$40,"SZG")+COUNTIF(SZAK!O$10:O$89,"SZG")=0,"0",COUNTIF(O$12:O$40,"SZG")+COUNTIF(SZAK!O$10:O$89,"SZG"))</f>
        <v>0</v>
      </c>
      <c r="P56" s="1495"/>
      <c r="Q56" s="1496"/>
      <c r="R56" s="1496"/>
      <c r="S56" s="929">
        <f>IF(COUNTIF(S$12:S$40,"SZG")+COUNTIF(SZAK!S$10:S$89,"SZG")=0,"0",COUNTIF(S$12:S$40,"SZG")+COUNTIF(SZAK!S$10:S$89,"SZG"))</f>
        <v>2</v>
      </c>
      <c r="T56" s="1495" t="str">
        <f>IF(COUNTIF(U21:U40,"SZG")=0,"",COUNTIF(U21:U40,"SZG"))</f>
        <v/>
      </c>
      <c r="U56" s="1496"/>
      <c r="V56" s="1496"/>
      <c r="W56" s="929" t="str">
        <f>IF(COUNTIF(W$12:W$40,"SZG")+COUNTIF(SZAK!W$10:W$89,"SZG")=0,"0",COUNTIF(W$12:W$40,"SZG")+COUNTIF(SZAK!W$10:W$89,"SZG"))</f>
        <v>0</v>
      </c>
      <c r="X56" s="1495" t="str">
        <f>IF(COUNTIF(Y21:Y40,"SZG")=0,"",COUNTIF(Y21:Y40,"SZG"))</f>
        <v/>
      </c>
      <c r="Y56" s="1496"/>
      <c r="Z56" s="1496"/>
      <c r="AA56" s="929">
        <f>IF(COUNTIF(AA$12:AA$40,"SZG")+COUNTIF(SZAK!AA$10:AA$89,"SZG")=0,"0",COUNTIF(AA$12:AA$40,"SZG")+COUNTIF(SZAK!AA$10:AA$89,"SZG"))</f>
        <v>1</v>
      </c>
      <c r="AB56" s="1495" t="str">
        <f>IF(COUNTIF(AC21:AC40,"SZG")=0,"",COUNTIF(AC21:AC40,"SZG"))</f>
        <v/>
      </c>
      <c r="AC56" s="1496"/>
      <c r="AD56" s="1496"/>
      <c r="AE56" s="929" t="str">
        <f>IF(COUNTIF(AE$12:AE$40,"SZG")+COUNTIF(SZAK!AE$10:AE$89,"SZG")=0,"0",COUNTIF(AE$12:AE$40,"SZG")+COUNTIF(SZAK!AE$10:AE$89,"SZG"))</f>
        <v>0</v>
      </c>
      <c r="AF56" s="914"/>
      <c r="AG56" s="915"/>
      <c r="AH56" s="916"/>
      <c r="AI56" s="929" t="str">
        <f>IF(COUNTIF(AI$12:AI$40,"SZG")+COUNTIF(SZAK!AI$10:AI$89,"SZG")=0,"0",COUNTIF(AI$12:AI$40,"SZG")+COUNTIF(SZAK!AI$10:AI$89,"SZG"))</f>
        <v>0</v>
      </c>
      <c r="AJ56" s="1495"/>
      <c r="AK56" s="1496"/>
      <c r="AL56" s="1496"/>
      <c r="AM56" s="912">
        <f t="shared" si="26"/>
        <v>3</v>
      </c>
      <c r="AN56" s="912">
        <f t="shared" si="27"/>
        <v>6</v>
      </c>
    </row>
    <row r="57" spans="1:40" s="58" customFormat="1" x14ac:dyDescent="0.2">
      <c r="A57" s="928"/>
      <c r="B57" s="378"/>
      <c r="C57" s="909" t="s">
        <v>95</v>
      </c>
      <c r="D57" s="1495"/>
      <c r="E57" s="1496"/>
      <c r="F57" s="1496"/>
      <c r="G57" s="929" t="str">
        <f>IF(COUNTIF(G$12:G$40,"ZV")+COUNTIF(SZAK!G$10:G$89,"ZV")=0,"0",COUNTIF(G$12:G$40,"ZV")+COUNTIF(SZAK!G$10:G$89,"ZV"))</f>
        <v>0</v>
      </c>
      <c r="H57" s="1495" t="str">
        <f>IF(COUNTIF(I21:I40,"ZV")=0,"",COUNTIF(I21:I40,"ZV"))</f>
        <v/>
      </c>
      <c r="I57" s="1496"/>
      <c r="J57" s="1496"/>
      <c r="K57" s="929" t="str">
        <f>IF(COUNTIF(K$12:K$40,"ZV")+COUNTIF(SZAK!K$10:K$89,"ZV")=0,"0",COUNTIF(K$12:K$40,"ZV")+COUNTIF(SZAK!K$10:K$89,"ZV"))</f>
        <v>0</v>
      </c>
      <c r="L57" s="1495"/>
      <c r="M57" s="1496"/>
      <c r="N57" s="1496"/>
      <c r="O57" s="929" t="str">
        <f>IF(COUNTIF(O$12:O$40,"ZV")+COUNTIF(SZAK!O$10:O$89,"ZV")=0,"0",COUNTIF(O$12:O$40,"ZV")+COUNTIF(SZAK!O$10:O$89,"ZV"))</f>
        <v>0</v>
      </c>
      <c r="P57" s="1495"/>
      <c r="Q57" s="1496"/>
      <c r="R57" s="1496"/>
      <c r="S57" s="929" t="str">
        <f>IF(COUNTIF(S$12:S$40,"ZV")+COUNTIF(SZAK!S$10:S$89,"ZV")=0,"0",COUNTIF(S$12:S$40,"ZV")+COUNTIF(SZAK!S$10:S$89,"ZV"))</f>
        <v>0</v>
      </c>
      <c r="T57" s="1495" t="str">
        <f>IF(COUNTIF(U21:U40,"ZV")=0,"",COUNTIF(U21:U40,"ZV"))</f>
        <v/>
      </c>
      <c r="U57" s="1496"/>
      <c r="V57" s="1496"/>
      <c r="W57" s="929" t="str">
        <f>IF(COUNTIF(W$12:W$40,"ZV")+COUNTIF(SZAK!W$10:W$89,"ZV")=0,"0",COUNTIF(W$12:W$40,"ZV")+COUNTIF(SZAK!W$10:W$89,"ZV"))</f>
        <v>0</v>
      </c>
      <c r="X57" s="1495" t="str">
        <f>IF(COUNTIF(Y21:Y40,"ZV")=0,"",COUNTIF(Y21:Y40,"ZV"))</f>
        <v/>
      </c>
      <c r="Y57" s="1496"/>
      <c r="Z57" s="1496"/>
      <c r="AA57" s="929" t="str">
        <f>IF(COUNTIF(AA$12:AA$40,"ZV")+COUNTIF(SZAK!AA$10:AA$89,"ZV")=0,"0",COUNTIF(AA$12:AA$40,"ZV")+COUNTIF(SZAK!AA$10:AA$89,"ZV"))</f>
        <v>0</v>
      </c>
      <c r="AB57" s="1495" t="str">
        <f>IF(COUNTIF(AC21:AC40,"ZV")=0,"",COUNTIF(AC21:AC40,"ZV"))</f>
        <v/>
      </c>
      <c r="AC57" s="1496"/>
      <c r="AD57" s="1496"/>
      <c r="AE57" s="929" t="str">
        <f>IF(COUNTIF(AE$12:AE$40,"ZV")+COUNTIF(SZAK!AE$10:AE$89,"ZV")=0,"0",COUNTIF(AE$12:AE$40,"ZV")+COUNTIF(SZAK!AE$10:AE$89,"ZV"))</f>
        <v>0</v>
      </c>
      <c r="AF57" s="914"/>
      <c r="AG57" s="915"/>
      <c r="AH57" s="916"/>
      <c r="AI57" s="929">
        <f>IF(COUNTIF(AI$12:AI$40,"ZV")+COUNTIF(SZAK!AI$10:AI$89,"ZV")=0,"0",COUNTIF(AI$12:AI$40,"ZV")+COUNTIF(SZAK!AI$10:AI$89,"ZV"))</f>
        <v>3</v>
      </c>
      <c r="AJ57" s="1495"/>
      <c r="AK57" s="1496"/>
      <c r="AL57" s="1496"/>
      <c r="AM57" s="912">
        <f t="shared" si="26"/>
        <v>3</v>
      </c>
      <c r="AN57" s="912">
        <f t="shared" si="27"/>
        <v>6</v>
      </c>
    </row>
    <row r="58" spans="1:40" s="903" customFormat="1" ht="15.75" thickBot="1" x14ac:dyDescent="0.25">
      <c r="A58" s="1479" t="s">
        <v>22</v>
      </c>
      <c r="B58" s="1480"/>
      <c r="C58" s="1481"/>
      <c r="D58" s="1384"/>
      <c r="E58" s="1385"/>
      <c r="F58" s="1385"/>
      <c r="G58" s="918">
        <f>IF(SUM(G49:G57)=0,"0",SUM(G49:G57))</f>
        <v>8</v>
      </c>
      <c r="H58" s="1384" t="str">
        <f>IF(SUM(I49:I57)=0,"",SUM(I49:I57))</f>
        <v/>
      </c>
      <c r="I58" s="1385"/>
      <c r="J58" s="1385"/>
      <c r="K58" s="918">
        <f>IF(SUM(K49:K57)=0,"0",SUM(K49:K57))</f>
        <v>12</v>
      </c>
      <c r="L58" s="1384"/>
      <c r="M58" s="1385"/>
      <c r="N58" s="1385"/>
      <c r="O58" s="918">
        <f>IF(SUM(O49:O57)=0,"0",SUM(O49:O57))</f>
        <v>10</v>
      </c>
      <c r="P58" s="1384"/>
      <c r="Q58" s="1385"/>
      <c r="R58" s="1385"/>
      <c r="S58" s="918">
        <f>IF(SUM(S49:S57)=0,"0",SUM(S49:S57))</f>
        <v>13</v>
      </c>
      <c r="T58" s="1384" t="str">
        <f>IF(SUM(U49:U57)=0,"",SUM(U49:U57))</f>
        <v/>
      </c>
      <c r="U58" s="1385"/>
      <c r="V58" s="1385"/>
      <c r="W58" s="918">
        <f>IF(SUM(W49:W57)=0,"0",SUM(W49:W57))</f>
        <v>11</v>
      </c>
      <c r="X58" s="1384" t="str">
        <f>IF(SUM(Y49:Y57)=0,"",SUM(Y49:Y57))</f>
        <v/>
      </c>
      <c r="Y58" s="1385"/>
      <c r="Z58" s="1385"/>
      <c r="AA58" s="918">
        <f>IF(SUM(AA49:AA57)=0,"0",SUM(AA49:AA57))</f>
        <v>10</v>
      </c>
      <c r="AB58" s="1384" t="str">
        <f>IF(SUM(AC49:AC57)=0,"",SUM(AC49:AC57))</f>
        <v/>
      </c>
      <c r="AC58" s="1385"/>
      <c r="AD58" s="1385"/>
      <c r="AE58" s="918">
        <f>IF(SUM(AE49:AE57)=0,"0",SUM(AE49:AE57))</f>
        <v>11</v>
      </c>
      <c r="AF58" s="919"/>
      <c r="AG58" s="920"/>
      <c r="AH58" s="921"/>
      <c r="AI58" s="918">
        <f>IF(SUM(AI49:AI57)=0,"0",SUM(AI49:AI57))</f>
        <v>14</v>
      </c>
      <c r="AJ58" s="1384"/>
      <c r="AK58" s="1385"/>
      <c r="AL58" s="1385"/>
      <c r="AM58" s="922">
        <f t="shared" ref="AM58" si="28">IF(SUM(G58:AL58)=0,"",SUM(G58:AL58))</f>
        <v>89</v>
      </c>
      <c r="AN58" s="922">
        <f t="shared" si="27"/>
        <v>170</v>
      </c>
    </row>
    <row r="59" spans="1:40" ht="13.5" thickTop="1" x14ac:dyDescent="0.2"/>
    <row r="60" spans="1:40" s="58" customFormat="1" ht="15" x14ac:dyDescent="0.2">
      <c r="C60" s="445" t="s">
        <v>417</v>
      </c>
      <c r="D60" s="418">
        <f>SUM(D47,E47)</f>
        <v>536</v>
      </c>
      <c r="H60" s="58">
        <f>SUM(H47,I47)</f>
        <v>420</v>
      </c>
      <c r="L60" s="58">
        <f>SUM(L47,M47)</f>
        <v>392</v>
      </c>
      <c r="P60" s="58">
        <f>SUM(P47,Q47)</f>
        <v>420</v>
      </c>
      <c r="T60" s="58">
        <f>SUM(T47,U47)</f>
        <v>420</v>
      </c>
      <c r="X60" s="58">
        <f>SUM(X47,Y47)</f>
        <v>420</v>
      </c>
      <c r="AB60" s="58">
        <f>SUM(AB47,AC47)</f>
        <v>434</v>
      </c>
      <c r="AF60" s="58">
        <f>SUM(AF47,AG47)</f>
        <v>288</v>
      </c>
    </row>
    <row r="61" spans="1:40" x14ac:dyDescent="0.2">
      <c r="D61" s="470">
        <f>SUM(SZAK!D11:E76)</f>
        <v>300</v>
      </c>
    </row>
  </sheetData>
  <protectedRanges>
    <protectedRange sqref="C48" name="Tartomány4"/>
    <protectedRange sqref="C17:C19 C28:C33 C21:C24" name="Tartomány1_2_1_1"/>
    <protectedRange sqref="C38" name="Tartomány1_2_1_2_1_1"/>
    <protectedRange sqref="C12" name="Tartomány1_2_1"/>
    <protectedRange sqref="C13:C16" name="Tartomány1_2_1_3"/>
    <protectedRange sqref="C25" name="Tartomány1_2_1_1_2"/>
    <protectedRange sqref="A58 C57" name="Tartomány4_1_1_1"/>
    <protectedRange sqref="C26:C27" name="Tartomány1_2_1_1_1"/>
    <protectedRange sqref="C20" name="Tartomány1_2_1_1_3"/>
  </protectedRanges>
  <mergeCells count="131">
    <mergeCell ref="AB58:AD58"/>
    <mergeCell ref="AJ58:AL58"/>
    <mergeCell ref="D49:F49"/>
    <mergeCell ref="D50:F50"/>
    <mergeCell ref="D51:F51"/>
    <mergeCell ref="D52:F52"/>
    <mergeCell ref="D53:F53"/>
    <mergeCell ref="D54:F54"/>
    <mergeCell ref="D55:F55"/>
    <mergeCell ref="D56:F56"/>
    <mergeCell ref="D57:F57"/>
    <mergeCell ref="D58:F58"/>
    <mergeCell ref="H58:J58"/>
    <mergeCell ref="L58:N58"/>
    <mergeCell ref="P58:R58"/>
    <mergeCell ref="T58:V58"/>
    <mergeCell ref="X58:Z58"/>
    <mergeCell ref="AB56:AD56"/>
    <mergeCell ref="AJ56:AL56"/>
    <mergeCell ref="H57:J57"/>
    <mergeCell ref="L57:N57"/>
    <mergeCell ref="P57:R57"/>
    <mergeCell ref="T57:V57"/>
    <mergeCell ref="X57:Z57"/>
    <mergeCell ref="AB57:AD57"/>
    <mergeCell ref="AJ57:AL57"/>
    <mergeCell ref="H56:J56"/>
    <mergeCell ref="L56:N56"/>
    <mergeCell ref="P56:R56"/>
    <mergeCell ref="T56:V56"/>
    <mergeCell ref="X56:Z56"/>
    <mergeCell ref="AB54:AD54"/>
    <mergeCell ref="AJ54:AL54"/>
    <mergeCell ref="H55:J55"/>
    <mergeCell ref="L55:N55"/>
    <mergeCell ref="P55:R55"/>
    <mergeCell ref="T55:V55"/>
    <mergeCell ref="X55:Z55"/>
    <mergeCell ref="AB55:AD55"/>
    <mergeCell ref="AJ55:AL55"/>
    <mergeCell ref="H54:J54"/>
    <mergeCell ref="L54:N54"/>
    <mergeCell ref="P54:R54"/>
    <mergeCell ref="T54:V54"/>
    <mergeCell ref="X54:Z54"/>
    <mergeCell ref="AB53:AD53"/>
    <mergeCell ref="AJ53:AL53"/>
    <mergeCell ref="H53:J53"/>
    <mergeCell ref="L53:N53"/>
    <mergeCell ref="P53:R53"/>
    <mergeCell ref="T53:V53"/>
    <mergeCell ref="X53:Z53"/>
    <mergeCell ref="AB52:AD52"/>
    <mergeCell ref="AJ52:AL52"/>
    <mergeCell ref="H52:J52"/>
    <mergeCell ref="L52:N52"/>
    <mergeCell ref="P52:R52"/>
    <mergeCell ref="T52:V52"/>
    <mergeCell ref="X52:Z52"/>
    <mergeCell ref="J8:J9"/>
    <mergeCell ref="K8:K9"/>
    <mergeCell ref="N8:N9"/>
    <mergeCell ref="AB51:AD51"/>
    <mergeCell ref="AJ51:AL51"/>
    <mergeCell ref="H51:J51"/>
    <mergeCell ref="L51:N51"/>
    <mergeCell ref="P51:R51"/>
    <mergeCell ref="T51:V51"/>
    <mergeCell ref="X51:Z51"/>
    <mergeCell ref="AB49:AD49"/>
    <mergeCell ref="AJ49:AL49"/>
    <mergeCell ref="H50:J50"/>
    <mergeCell ref="L50:N50"/>
    <mergeCell ref="P50:R50"/>
    <mergeCell ref="T50:V50"/>
    <mergeCell ref="X50:Z50"/>
    <mergeCell ref="AB50:AD50"/>
    <mergeCell ref="AJ50:AL50"/>
    <mergeCell ref="H49:J49"/>
    <mergeCell ref="L49:N49"/>
    <mergeCell ref="P49:R49"/>
    <mergeCell ref="T49:V49"/>
    <mergeCell ref="X49:Z49"/>
    <mergeCell ref="AM8:AM9"/>
    <mergeCell ref="D36:S36"/>
    <mergeCell ref="T36:AA36"/>
    <mergeCell ref="AN6:AN9"/>
    <mergeCell ref="AO6:AO9"/>
    <mergeCell ref="AJ6:AM7"/>
    <mergeCell ref="A46:C46"/>
    <mergeCell ref="A47:C47"/>
    <mergeCell ref="T42:AA42"/>
    <mergeCell ref="AJ42:AM42"/>
    <mergeCell ref="O8:O9"/>
    <mergeCell ref="F8:F9"/>
    <mergeCell ref="AB7:AE7"/>
    <mergeCell ref="AD8:AD9"/>
    <mergeCell ref="AE8:AE9"/>
    <mergeCell ref="X7:AA7"/>
    <mergeCell ref="AF7:AI7"/>
    <mergeCell ref="AH8:AH9"/>
    <mergeCell ref="AI8:AI9"/>
    <mergeCell ref="D42:S42"/>
    <mergeCell ref="Z8:Z9"/>
    <mergeCell ref="AA8:AA9"/>
    <mergeCell ref="R8:R9"/>
    <mergeCell ref="S8:S9"/>
    <mergeCell ref="AJ36:AM36"/>
    <mergeCell ref="V8:V9"/>
    <mergeCell ref="W8:W9"/>
    <mergeCell ref="A6:A9"/>
    <mergeCell ref="A41:C41"/>
    <mergeCell ref="A40:C40"/>
    <mergeCell ref="A58:C58"/>
    <mergeCell ref="A1:AM1"/>
    <mergeCell ref="A2:AM2"/>
    <mergeCell ref="A3:AM3"/>
    <mergeCell ref="A4:AM4"/>
    <mergeCell ref="A5:AM5"/>
    <mergeCell ref="B6:B9"/>
    <mergeCell ref="C6:C9"/>
    <mergeCell ref="D6:S6"/>
    <mergeCell ref="T6:AA6"/>
    <mergeCell ref="G8:G9"/>
    <mergeCell ref="D7:G7"/>
    <mergeCell ref="H7:K7"/>
    <mergeCell ref="L7:O7"/>
    <mergeCell ref="P7:S7"/>
    <mergeCell ref="T7:W7"/>
    <mergeCell ref="A48:S48"/>
    <mergeCell ref="AL8:AL9"/>
  </mergeCells>
  <pageMargins left="0.7" right="0.7" top="0.75" bottom="0.75" header="0.3" footer="0.3"/>
  <pageSetup paperSize="8" scale="5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3"/>
  <sheetViews>
    <sheetView topLeftCell="A10" zoomScale="93" zoomScaleNormal="93" workbookViewId="0">
      <selection activeCell="A12" sqref="A12"/>
    </sheetView>
  </sheetViews>
  <sheetFormatPr defaultRowHeight="12.75" x14ac:dyDescent="0.2"/>
  <cols>
    <col min="1" max="1" width="14.5" customWidth="1"/>
    <col min="3" max="3" width="52.33203125" customWidth="1"/>
    <col min="36" max="37" width="11" customWidth="1"/>
    <col min="39" max="39" width="12.33203125" customWidth="1"/>
    <col min="40" max="40" width="49.5" bestFit="1" customWidth="1"/>
    <col min="41" max="41" width="40.1640625" customWidth="1"/>
  </cols>
  <sheetData>
    <row r="1" spans="1:41" ht="22.5" x14ac:dyDescent="0.2">
      <c r="A1" s="1307" t="s">
        <v>13</v>
      </c>
      <c r="B1" s="1307"/>
      <c r="C1" s="1307"/>
      <c r="D1" s="1307"/>
      <c r="E1" s="1307"/>
      <c r="F1" s="1307"/>
      <c r="G1" s="1307"/>
      <c r="H1" s="1307"/>
      <c r="I1" s="1307"/>
      <c r="J1" s="1307"/>
      <c r="K1" s="1307"/>
      <c r="L1" s="1307"/>
      <c r="M1" s="1307"/>
      <c r="N1" s="1307"/>
      <c r="O1" s="1307"/>
      <c r="P1" s="1307"/>
      <c r="Q1" s="1307"/>
      <c r="R1" s="1307"/>
      <c r="S1" s="1307"/>
      <c r="T1" s="1307"/>
      <c r="U1" s="1307"/>
      <c r="V1" s="1307"/>
      <c r="W1" s="1307"/>
      <c r="X1" s="1307"/>
      <c r="Y1" s="1307"/>
      <c r="Z1" s="1307"/>
      <c r="AA1" s="1307"/>
      <c r="AB1" s="1307"/>
      <c r="AC1" s="1307"/>
      <c r="AD1" s="1307"/>
      <c r="AE1" s="1307"/>
      <c r="AF1" s="1307"/>
      <c r="AG1" s="1307"/>
      <c r="AH1" s="1307"/>
      <c r="AI1" s="1307"/>
      <c r="AJ1" s="1307"/>
      <c r="AK1" s="1307"/>
      <c r="AL1" s="1307"/>
      <c r="AM1" s="1307"/>
      <c r="AN1" s="58"/>
      <c r="AO1" s="58"/>
    </row>
    <row r="2" spans="1:41" ht="22.5" x14ac:dyDescent="0.2">
      <c r="A2" s="1308" t="s">
        <v>399</v>
      </c>
      <c r="B2" s="1308"/>
      <c r="C2" s="1308"/>
      <c r="D2" s="1308"/>
      <c r="E2" s="1308"/>
      <c r="F2" s="1308"/>
      <c r="G2" s="1308"/>
      <c r="H2" s="1308"/>
      <c r="I2" s="1308"/>
      <c r="J2" s="1308"/>
      <c r="K2" s="1308"/>
      <c r="L2" s="1308"/>
      <c r="M2" s="1308"/>
      <c r="N2" s="1308"/>
      <c r="O2" s="1308"/>
      <c r="P2" s="1308"/>
      <c r="Q2" s="1308"/>
      <c r="R2" s="1308"/>
      <c r="S2" s="1308"/>
      <c r="T2" s="1308"/>
      <c r="U2" s="1308"/>
      <c r="V2" s="1308"/>
      <c r="W2" s="1308"/>
      <c r="X2" s="1308"/>
      <c r="Y2" s="1308"/>
      <c r="Z2" s="1308"/>
      <c r="AA2" s="1308"/>
      <c r="AB2" s="1308"/>
      <c r="AC2" s="1308"/>
      <c r="AD2" s="1308"/>
      <c r="AE2" s="1308"/>
      <c r="AF2" s="1308"/>
      <c r="AG2" s="1308"/>
      <c r="AH2" s="1308"/>
      <c r="AI2" s="1308"/>
      <c r="AJ2" s="1308"/>
      <c r="AK2" s="1308"/>
      <c r="AL2" s="1308"/>
      <c r="AM2" s="1308"/>
      <c r="AN2" s="58"/>
      <c r="AO2" s="58"/>
    </row>
    <row r="3" spans="1:41" ht="22.5" x14ac:dyDescent="0.2">
      <c r="A3" s="1308" t="s">
        <v>483</v>
      </c>
      <c r="B3" s="1308"/>
      <c r="C3" s="1308"/>
      <c r="D3" s="1308"/>
      <c r="E3" s="1308"/>
      <c r="F3" s="1308"/>
      <c r="G3" s="1308"/>
      <c r="H3" s="1308"/>
      <c r="I3" s="1308"/>
      <c r="J3" s="1308"/>
      <c r="K3" s="1308"/>
      <c r="L3" s="1308"/>
      <c r="M3" s="1308"/>
      <c r="N3" s="1308"/>
      <c r="O3" s="1308"/>
      <c r="P3" s="1308"/>
      <c r="Q3" s="1308"/>
      <c r="R3" s="1308"/>
      <c r="S3" s="1308"/>
      <c r="T3" s="1308"/>
      <c r="U3" s="1308"/>
      <c r="V3" s="1308"/>
      <c r="W3" s="1308"/>
      <c r="X3" s="1308"/>
      <c r="Y3" s="1308"/>
      <c r="Z3" s="1308"/>
      <c r="AA3" s="1308"/>
      <c r="AB3" s="1308"/>
      <c r="AC3" s="1308"/>
      <c r="AD3" s="1308"/>
      <c r="AE3" s="1308"/>
      <c r="AF3" s="1308"/>
      <c r="AG3" s="1308"/>
      <c r="AH3" s="1308"/>
      <c r="AI3" s="1308"/>
      <c r="AJ3" s="1308"/>
      <c r="AK3" s="1308"/>
      <c r="AL3" s="1308"/>
      <c r="AM3" s="1308"/>
      <c r="AN3" s="58"/>
      <c r="AO3" s="58"/>
    </row>
    <row r="4" spans="1:41" ht="22.5" x14ac:dyDescent="0.2">
      <c r="A4" s="1308" t="s">
        <v>352</v>
      </c>
      <c r="B4" s="1308"/>
      <c r="C4" s="1308"/>
      <c r="D4" s="1308"/>
      <c r="E4" s="1308"/>
      <c r="F4" s="1308"/>
      <c r="G4" s="1308"/>
      <c r="H4" s="1308"/>
      <c r="I4" s="1308"/>
      <c r="J4" s="1308"/>
      <c r="K4" s="1308"/>
      <c r="L4" s="1308"/>
      <c r="M4" s="1308"/>
      <c r="N4" s="1308"/>
      <c r="O4" s="1308"/>
      <c r="P4" s="1308"/>
      <c r="Q4" s="1308"/>
      <c r="R4" s="1308"/>
      <c r="S4" s="1308"/>
      <c r="T4" s="1308"/>
      <c r="U4" s="1308"/>
      <c r="V4" s="1308"/>
      <c r="W4" s="1308"/>
      <c r="X4" s="1308"/>
      <c r="Y4" s="1308"/>
      <c r="Z4" s="1308"/>
      <c r="AA4" s="1308"/>
      <c r="AB4" s="1308"/>
      <c r="AC4" s="1308"/>
      <c r="AD4" s="1308"/>
      <c r="AE4" s="1308"/>
      <c r="AF4" s="1308"/>
      <c r="AG4" s="1308"/>
      <c r="AH4" s="1308"/>
      <c r="AI4" s="1308"/>
      <c r="AJ4" s="1308"/>
      <c r="AK4" s="1308"/>
      <c r="AL4" s="1308"/>
      <c r="AM4" s="1308"/>
      <c r="AN4" s="58"/>
      <c r="AO4" s="58"/>
    </row>
    <row r="5" spans="1:41" ht="23.25" thickBot="1" x14ac:dyDescent="0.25">
      <c r="A5" s="1309" t="s">
        <v>353</v>
      </c>
      <c r="B5" s="1309"/>
      <c r="C5" s="1309"/>
      <c r="D5" s="1307"/>
      <c r="E5" s="1307"/>
      <c r="F5" s="1307"/>
      <c r="G5" s="1307"/>
      <c r="H5" s="1307"/>
      <c r="I5" s="1307"/>
      <c r="J5" s="1307"/>
      <c r="K5" s="1307"/>
      <c r="L5" s="1307"/>
      <c r="M5" s="1307"/>
      <c r="N5" s="1307"/>
      <c r="O5" s="1307"/>
      <c r="P5" s="1307"/>
      <c r="Q5" s="1307"/>
      <c r="R5" s="1307"/>
      <c r="S5" s="1307"/>
      <c r="T5" s="1307"/>
      <c r="U5" s="1307"/>
      <c r="V5" s="1307"/>
      <c r="W5" s="1307"/>
      <c r="X5" s="1307"/>
      <c r="Y5" s="1307"/>
      <c r="Z5" s="1307"/>
      <c r="AA5" s="1307"/>
      <c r="AB5" s="1307"/>
      <c r="AC5" s="1307"/>
      <c r="AD5" s="1307"/>
      <c r="AE5" s="1307"/>
      <c r="AF5" s="1307"/>
      <c r="AG5" s="1307"/>
      <c r="AH5" s="1307"/>
      <c r="AI5" s="1307"/>
      <c r="AJ5" s="1309"/>
      <c r="AK5" s="1309"/>
      <c r="AL5" s="1309"/>
      <c r="AM5" s="1309"/>
      <c r="AN5" s="58"/>
      <c r="AO5" s="58"/>
    </row>
    <row r="6" spans="1:41" ht="14.25" customHeight="1" thickTop="1" thickBot="1" x14ac:dyDescent="0.25">
      <c r="A6" s="1333" t="s">
        <v>10</v>
      </c>
      <c r="B6" s="1507" t="s">
        <v>11</v>
      </c>
      <c r="C6" s="1339" t="s">
        <v>12</v>
      </c>
      <c r="D6" s="1342"/>
      <c r="E6" s="1342"/>
      <c r="F6" s="1342"/>
      <c r="G6" s="1342"/>
      <c r="H6" s="1342"/>
      <c r="I6" s="1342"/>
      <c r="J6" s="1342"/>
      <c r="K6" s="1342"/>
      <c r="L6" s="1342"/>
      <c r="M6" s="1342"/>
      <c r="N6" s="1342"/>
      <c r="O6" s="1342"/>
      <c r="P6" s="1342"/>
      <c r="Q6" s="1342"/>
      <c r="R6" s="1342"/>
      <c r="S6" s="1342"/>
      <c r="T6" s="1342"/>
      <c r="U6" s="1342"/>
      <c r="V6" s="1342"/>
      <c r="W6" s="1342"/>
      <c r="X6" s="1342"/>
      <c r="Y6" s="1342"/>
      <c r="Z6" s="1342"/>
      <c r="AA6" s="1342"/>
      <c r="AB6" s="431"/>
      <c r="AC6" s="431"/>
      <c r="AD6" s="431"/>
      <c r="AE6" s="431"/>
      <c r="AF6" s="431"/>
      <c r="AG6" s="431"/>
      <c r="AH6" s="431"/>
      <c r="AI6" s="431"/>
      <c r="AJ6" s="1505"/>
      <c r="AK6" s="1505"/>
      <c r="AL6" s="1505"/>
      <c r="AM6" s="1506"/>
      <c r="AN6" s="1410" t="s">
        <v>146</v>
      </c>
      <c r="AO6" s="1412" t="s">
        <v>147</v>
      </c>
    </row>
    <row r="7" spans="1:41" ht="12.75" customHeight="1" thickBot="1" x14ac:dyDescent="0.25">
      <c r="A7" s="1334"/>
      <c r="B7" s="1508"/>
      <c r="C7" s="1340"/>
      <c r="D7" s="1346" t="s">
        <v>111</v>
      </c>
      <c r="E7" s="1346"/>
      <c r="F7" s="1346"/>
      <c r="G7" s="1347"/>
      <c r="H7" s="1346" t="s">
        <v>2</v>
      </c>
      <c r="I7" s="1346"/>
      <c r="J7" s="1346"/>
      <c r="K7" s="1348"/>
      <c r="L7" s="1346" t="s">
        <v>115</v>
      </c>
      <c r="M7" s="1346"/>
      <c r="N7" s="1346"/>
      <c r="O7" s="1347"/>
      <c r="P7" s="1346" t="s">
        <v>3</v>
      </c>
      <c r="Q7" s="1346"/>
      <c r="R7" s="1346"/>
      <c r="S7" s="1347"/>
      <c r="T7" s="1346" t="s">
        <v>112</v>
      </c>
      <c r="U7" s="1346"/>
      <c r="V7" s="1346"/>
      <c r="W7" s="1347"/>
      <c r="X7" s="1346" t="s">
        <v>113</v>
      </c>
      <c r="Y7" s="1346"/>
      <c r="Z7" s="1346"/>
      <c r="AA7" s="1347"/>
      <c r="AB7" s="1346" t="s">
        <v>388</v>
      </c>
      <c r="AC7" s="1346"/>
      <c r="AD7" s="1346"/>
      <c r="AE7" s="1347"/>
      <c r="AF7" s="1346" t="s">
        <v>389</v>
      </c>
      <c r="AG7" s="1346"/>
      <c r="AH7" s="1346"/>
      <c r="AI7" s="1347"/>
      <c r="AJ7" s="1502" t="s">
        <v>476</v>
      </c>
      <c r="AK7" s="1503"/>
      <c r="AL7" s="1503"/>
      <c r="AM7" s="1504"/>
      <c r="AN7" s="1524"/>
      <c r="AO7" s="1413"/>
    </row>
    <row r="8" spans="1:41" ht="12.75" customHeight="1" x14ac:dyDescent="0.2">
      <c r="A8" s="1334"/>
      <c r="B8" s="1508"/>
      <c r="C8" s="1340"/>
      <c r="D8" s="457" t="s">
        <v>411</v>
      </c>
      <c r="E8" s="457" t="s">
        <v>412</v>
      </c>
      <c r="F8" s="1393" t="s">
        <v>9</v>
      </c>
      <c r="G8" s="1355" t="s">
        <v>96</v>
      </c>
      <c r="H8" s="298" t="s">
        <v>411</v>
      </c>
      <c r="I8" s="298" t="s">
        <v>412</v>
      </c>
      <c r="J8" s="1393" t="s">
        <v>9</v>
      </c>
      <c r="K8" s="1405" t="s">
        <v>96</v>
      </c>
      <c r="L8" s="298" t="s">
        <v>411</v>
      </c>
      <c r="M8" s="298" t="s">
        <v>412</v>
      </c>
      <c r="N8" s="1393" t="s">
        <v>9</v>
      </c>
      <c r="O8" s="1355" t="s">
        <v>96</v>
      </c>
      <c r="P8" s="298" t="s">
        <v>411</v>
      </c>
      <c r="Q8" s="298" t="s">
        <v>412</v>
      </c>
      <c r="R8" s="1393" t="s">
        <v>9</v>
      </c>
      <c r="S8" s="1403" t="s">
        <v>96</v>
      </c>
      <c r="T8" s="298" t="s">
        <v>411</v>
      </c>
      <c r="U8" s="298" t="s">
        <v>412</v>
      </c>
      <c r="V8" s="1393" t="s">
        <v>9</v>
      </c>
      <c r="W8" s="1355" t="s">
        <v>96</v>
      </c>
      <c r="X8" s="298" t="s">
        <v>411</v>
      </c>
      <c r="Y8" s="298" t="s">
        <v>412</v>
      </c>
      <c r="Z8" s="1393" t="s">
        <v>9</v>
      </c>
      <c r="AA8" s="1355" t="s">
        <v>96</v>
      </c>
      <c r="AB8" s="298" t="s">
        <v>411</v>
      </c>
      <c r="AC8" s="298" t="s">
        <v>412</v>
      </c>
      <c r="AD8" s="1393" t="s">
        <v>9</v>
      </c>
      <c r="AE8" s="1355" t="s">
        <v>96</v>
      </c>
      <c r="AF8" s="298" t="s">
        <v>411</v>
      </c>
      <c r="AG8" s="298" t="s">
        <v>412</v>
      </c>
      <c r="AH8" s="1393" t="s">
        <v>9</v>
      </c>
      <c r="AI8" s="1355" t="s">
        <v>96</v>
      </c>
      <c r="AJ8" s="455" t="s">
        <v>411</v>
      </c>
      <c r="AK8" s="456" t="s">
        <v>412</v>
      </c>
      <c r="AL8" s="1516" t="s">
        <v>9</v>
      </c>
      <c r="AM8" s="1517" t="s">
        <v>83</v>
      </c>
      <c r="AN8" s="1411"/>
      <c r="AO8" s="1413"/>
    </row>
    <row r="9" spans="1:41" ht="79.5" thickBot="1" x14ac:dyDescent="0.25">
      <c r="A9" s="1335"/>
      <c r="B9" s="1509"/>
      <c r="C9" s="1341"/>
      <c r="D9" s="305" t="s">
        <v>97</v>
      </c>
      <c r="E9" s="305" t="s">
        <v>97</v>
      </c>
      <c r="F9" s="1358"/>
      <c r="G9" s="1356"/>
      <c r="H9" s="305" t="s">
        <v>97</v>
      </c>
      <c r="I9" s="305" t="s">
        <v>97</v>
      </c>
      <c r="J9" s="1358"/>
      <c r="K9" s="1367"/>
      <c r="L9" s="305" t="s">
        <v>97</v>
      </c>
      <c r="M9" s="305" t="s">
        <v>97</v>
      </c>
      <c r="N9" s="1358"/>
      <c r="O9" s="1356"/>
      <c r="P9" s="305" t="s">
        <v>97</v>
      </c>
      <c r="Q9" s="305" t="s">
        <v>97</v>
      </c>
      <c r="R9" s="1358"/>
      <c r="S9" s="1404"/>
      <c r="T9" s="305" t="s">
        <v>97</v>
      </c>
      <c r="U9" s="305" t="s">
        <v>97</v>
      </c>
      <c r="V9" s="1358"/>
      <c r="W9" s="1356"/>
      <c r="X9" s="305" t="s">
        <v>97</v>
      </c>
      <c r="Y9" s="305" t="s">
        <v>97</v>
      </c>
      <c r="Z9" s="1358"/>
      <c r="AA9" s="1356"/>
      <c r="AB9" s="305" t="s">
        <v>97</v>
      </c>
      <c r="AC9" s="305" t="s">
        <v>97</v>
      </c>
      <c r="AD9" s="1358"/>
      <c r="AE9" s="1356"/>
      <c r="AF9" s="305" t="s">
        <v>97</v>
      </c>
      <c r="AG9" s="305" t="s">
        <v>97</v>
      </c>
      <c r="AH9" s="1358"/>
      <c r="AI9" s="1356"/>
      <c r="AJ9" s="306" t="s">
        <v>107</v>
      </c>
      <c r="AK9" s="305" t="s">
        <v>107</v>
      </c>
      <c r="AL9" s="1358"/>
      <c r="AM9" s="1360"/>
      <c r="AN9" s="1411"/>
      <c r="AO9" s="1413"/>
    </row>
    <row r="10" spans="1:41" s="185" customFormat="1" ht="15.75" customHeight="1" thickBot="1" x14ac:dyDescent="0.25">
      <c r="A10" s="743"/>
      <c r="B10" s="744"/>
      <c r="C10" s="463" t="s">
        <v>98</v>
      </c>
      <c r="D10" s="464">
        <f>SZAK!D90</f>
        <v>206</v>
      </c>
      <c r="E10" s="464">
        <f>SZAK!E90</f>
        <v>330</v>
      </c>
      <c r="F10" s="464">
        <f>SZAK!F90</f>
        <v>30</v>
      </c>
      <c r="G10" s="513" t="s">
        <v>18</v>
      </c>
      <c r="H10" s="464">
        <f>SZAK!H90</f>
        <v>84</v>
      </c>
      <c r="I10" s="464">
        <f>SZAK!I90</f>
        <v>252</v>
      </c>
      <c r="J10" s="464">
        <f>SZAK!J90</f>
        <v>29</v>
      </c>
      <c r="K10" s="513" t="s">
        <v>18</v>
      </c>
      <c r="L10" s="464">
        <f>SZAK!L90</f>
        <v>98</v>
      </c>
      <c r="M10" s="464">
        <f>SZAK!M90</f>
        <v>252</v>
      </c>
      <c r="N10" s="464">
        <f>SZAK!N90</f>
        <v>24</v>
      </c>
      <c r="O10" s="513" t="s">
        <v>18</v>
      </c>
      <c r="P10" s="464">
        <f>SZAK!P90</f>
        <v>84</v>
      </c>
      <c r="Q10" s="464">
        <f>SZAK!Q90</f>
        <v>252</v>
      </c>
      <c r="R10" s="464">
        <f>SZAK!R90</f>
        <v>23</v>
      </c>
      <c r="S10" s="464" t="s">
        <v>18</v>
      </c>
      <c r="T10" s="464">
        <f>SZAK!T90</f>
        <v>126</v>
      </c>
      <c r="U10" s="464">
        <f>SZAK!U90</f>
        <v>154</v>
      </c>
      <c r="V10" s="464">
        <f>SZAK!V90</f>
        <v>19</v>
      </c>
      <c r="W10" s="464" t="s">
        <v>18</v>
      </c>
      <c r="X10" s="464">
        <f>SZAK!X90</f>
        <v>42</v>
      </c>
      <c r="Y10" s="464">
        <f>SZAK!Y90</f>
        <v>126</v>
      </c>
      <c r="Z10" s="464">
        <f>SZAK!Z90</f>
        <v>11</v>
      </c>
      <c r="AA10" s="513" t="s">
        <v>18</v>
      </c>
      <c r="AB10" s="464">
        <f>SZAK!AB90</f>
        <v>28</v>
      </c>
      <c r="AC10" s="464">
        <f>SZAK!AC90</f>
        <v>168</v>
      </c>
      <c r="AD10" s="464">
        <f>SZAK!AD90</f>
        <v>15</v>
      </c>
      <c r="AE10" s="513" t="s">
        <v>18</v>
      </c>
      <c r="AF10" s="464">
        <f>SZAK!AF90</f>
        <v>24</v>
      </c>
      <c r="AG10" s="464">
        <f>SZAK!AG90</f>
        <v>124</v>
      </c>
      <c r="AH10" s="464">
        <f>SZAK!AH90</f>
        <v>14</v>
      </c>
      <c r="AI10" s="513" t="s">
        <v>18</v>
      </c>
      <c r="AJ10" s="308">
        <f>SZAK!AJ90</f>
        <v>692</v>
      </c>
      <c r="AK10" s="309">
        <f>SZAK!AK90</f>
        <v>1658</v>
      </c>
      <c r="AL10" s="309">
        <f>SZAK!AL90</f>
        <v>165</v>
      </c>
      <c r="AM10" s="310">
        <f>SZAK!AM90</f>
        <v>2350</v>
      </c>
      <c r="AN10" s="64"/>
      <c r="AO10" s="1093"/>
    </row>
    <row r="11" spans="1:41" s="816" customFormat="1" ht="15.75" x14ac:dyDescent="0.25">
      <c r="A11" s="314" t="s">
        <v>2</v>
      </c>
      <c r="B11" s="938"/>
      <c r="C11" s="752" t="s">
        <v>99</v>
      </c>
      <c r="D11" s="753"/>
      <c r="E11" s="753"/>
      <c r="F11" s="754"/>
      <c r="G11" s="863"/>
      <c r="H11" s="753"/>
      <c r="I11" s="753"/>
      <c r="J11" s="754"/>
      <c r="K11" s="755"/>
      <c r="L11" s="753"/>
      <c r="M11" s="753"/>
      <c r="N11" s="754"/>
      <c r="O11" s="755"/>
      <c r="P11" s="753"/>
      <c r="Q11" s="753"/>
      <c r="R11" s="754"/>
      <c r="S11" s="757"/>
      <c r="T11" s="865"/>
      <c r="U11" s="753"/>
      <c r="V11" s="754"/>
      <c r="W11" s="755"/>
      <c r="X11" s="753"/>
      <c r="Y11" s="753"/>
      <c r="Z11" s="754"/>
      <c r="AA11" s="863"/>
      <c r="AB11" s="753"/>
      <c r="AC11" s="753"/>
      <c r="AD11" s="754"/>
      <c r="AE11" s="863"/>
      <c r="AF11" s="753"/>
      <c r="AG11" s="753"/>
      <c r="AH11" s="754"/>
      <c r="AI11" s="863"/>
      <c r="AJ11" s="400"/>
      <c r="AK11" s="400"/>
      <c r="AL11" s="400"/>
      <c r="AM11" s="758"/>
      <c r="AN11" s="939"/>
      <c r="AO11" s="1145"/>
    </row>
    <row r="12" spans="1:41" s="58" customFormat="1" x14ac:dyDescent="0.2">
      <c r="A12" s="1204" t="s">
        <v>43</v>
      </c>
      <c r="B12" s="112" t="s">
        <v>61</v>
      </c>
      <c r="C12" s="1268" t="s">
        <v>44</v>
      </c>
      <c r="D12" s="115"/>
      <c r="E12" s="122"/>
      <c r="F12" s="123"/>
      <c r="G12" s="124"/>
      <c r="H12" s="121"/>
      <c r="I12" s="122"/>
      <c r="J12" s="123"/>
      <c r="K12" s="576"/>
      <c r="L12" s="122"/>
      <c r="M12" s="122"/>
      <c r="N12" s="125"/>
      <c r="O12" s="124"/>
      <c r="P12" s="121"/>
      <c r="Q12" s="632"/>
      <c r="R12" s="69"/>
      <c r="S12" s="69"/>
      <c r="T12" s="115"/>
      <c r="U12" s="122"/>
      <c r="V12" s="123"/>
      <c r="W12" s="126"/>
      <c r="X12" s="121">
        <v>28</v>
      </c>
      <c r="Y12" s="122"/>
      <c r="Z12" s="123">
        <v>2</v>
      </c>
      <c r="AA12" s="126" t="s">
        <v>1</v>
      </c>
      <c r="AB12" s="121"/>
      <c r="AC12" s="122"/>
      <c r="AD12" s="123"/>
      <c r="AE12" s="126"/>
      <c r="AF12" s="121"/>
      <c r="AG12" s="122"/>
      <c r="AH12" s="123"/>
      <c r="AI12" s="126"/>
      <c r="AJ12" s="66">
        <f t="shared" ref="AJ12" si="0">SUM(D12,H12,L12,P12,T12,X12,AB12,AF12)</f>
        <v>28</v>
      </c>
      <c r="AK12" s="67">
        <f t="shared" ref="AK12" si="1">SUM(E12,I12,M12,Q12,U12,Y12,AC12,AG12)</f>
        <v>0</v>
      </c>
      <c r="AL12" s="636">
        <f t="shared" ref="AL12:AL34" si="2">IF(J12+F12+N12+R12+V12+Z12+AD12+AH12=0,"",J12+F12+N12+R12+V12+Z12+AD12+AH12)</f>
        <v>2</v>
      </c>
      <c r="AM12" s="106">
        <f t="shared" ref="AM12" si="3">SUM(AJ12,AK12)</f>
        <v>28</v>
      </c>
      <c r="AN12" s="1261" t="s">
        <v>773</v>
      </c>
      <c r="AO12" s="1052" t="s">
        <v>163</v>
      </c>
    </row>
    <row r="13" spans="1:41" s="640" customFormat="1" x14ac:dyDescent="0.2">
      <c r="A13" s="629" t="s">
        <v>133</v>
      </c>
      <c r="B13" s="631" t="s">
        <v>61</v>
      </c>
      <c r="C13" s="624" t="s">
        <v>134</v>
      </c>
      <c r="D13" s="530"/>
      <c r="E13" s="531"/>
      <c r="F13" s="532"/>
      <c r="G13" s="609"/>
      <c r="H13" s="530">
        <v>14</v>
      </c>
      <c r="I13" s="531">
        <v>28</v>
      </c>
      <c r="J13" s="653">
        <v>3</v>
      </c>
      <c r="K13" s="610" t="s">
        <v>101</v>
      </c>
      <c r="L13" s="531"/>
      <c r="M13" s="531"/>
      <c r="N13" s="532"/>
      <c r="O13" s="609"/>
      <c r="P13" s="530"/>
      <c r="Q13" s="634"/>
      <c r="R13" s="635"/>
      <c r="S13" s="635"/>
      <c r="T13" s="530"/>
      <c r="U13" s="531"/>
      <c r="V13" s="532"/>
      <c r="W13" s="616"/>
      <c r="X13" s="530"/>
      <c r="Y13" s="531"/>
      <c r="Z13" s="532"/>
      <c r="AA13" s="609"/>
      <c r="AB13" s="530"/>
      <c r="AC13" s="531"/>
      <c r="AD13" s="532"/>
      <c r="AE13" s="609"/>
      <c r="AF13" s="530"/>
      <c r="AG13" s="531"/>
      <c r="AH13" s="532"/>
      <c r="AI13" s="609"/>
      <c r="AJ13" s="636">
        <f t="shared" ref="AJ13:AJ26" si="4">SUM(D13,H13,L13,P13,T13,X13,AB13,AF13)</f>
        <v>14</v>
      </c>
      <c r="AK13" s="637">
        <f t="shared" ref="AK13:AK26" si="5">SUM(E13,I13,M13,Q13,U13,Y13,AC13,AG13)</f>
        <v>28</v>
      </c>
      <c r="AL13" s="636">
        <f t="shared" si="2"/>
        <v>3</v>
      </c>
      <c r="AM13" s="638">
        <f t="shared" ref="AM13:AM26" si="6">SUM(AJ13,AK13)</f>
        <v>42</v>
      </c>
      <c r="AN13" s="639" t="s">
        <v>160</v>
      </c>
      <c r="AO13" s="1096" t="s">
        <v>170</v>
      </c>
    </row>
    <row r="14" spans="1:41" s="640" customFormat="1" x14ac:dyDescent="0.2">
      <c r="A14" s="629" t="s">
        <v>135</v>
      </c>
      <c r="B14" s="631" t="s">
        <v>61</v>
      </c>
      <c r="C14" s="624" t="s">
        <v>136</v>
      </c>
      <c r="D14" s="530"/>
      <c r="E14" s="531"/>
      <c r="F14" s="532"/>
      <c r="G14" s="609"/>
      <c r="H14" s="530"/>
      <c r="I14" s="531"/>
      <c r="J14" s="532"/>
      <c r="K14" s="610"/>
      <c r="L14" s="531">
        <v>28</v>
      </c>
      <c r="M14" s="531">
        <v>14</v>
      </c>
      <c r="N14" s="653">
        <v>3</v>
      </c>
      <c r="O14" s="609" t="s">
        <v>101</v>
      </c>
      <c r="P14" s="530"/>
      <c r="Q14" s="634"/>
      <c r="R14" s="630"/>
      <c r="S14" s="635"/>
      <c r="T14" s="530"/>
      <c r="U14" s="531"/>
      <c r="V14" s="532"/>
      <c r="W14" s="616"/>
      <c r="X14" s="530"/>
      <c r="Y14" s="531"/>
      <c r="Z14" s="532"/>
      <c r="AA14" s="609"/>
      <c r="AB14" s="530"/>
      <c r="AC14" s="531"/>
      <c r="AD14" s="532"/>
      <c r="AE14" s="609"/>
      <c r="AF14" s="530"/>
      <c r="AG14" s="531"/>
      <c r="AH14" s="532"/>
      <c r="AI14" s="609"/>
      <c r="AJ14" s="636">
        <f t="shared" si="4"/>
        <v>28</v>
      </c>
      <c r="AK14" s="637">
        <f t="shared" si="5"/>
        <v>14</v>
      </c>
      <c r="AL14" s="636">
        <f t="shared" si="2"/>
        <v>3</v>
      </c>
      <c r="AM14" s="638">
        <f t="shared" si="6"/>
        <v>42</v>
      </c>
      <c r="AN14" s="639" t="s">
        <v>160</v>
      </c>
      <c r="AO14" s="1096" t="s">
        <v>170</v>
      </c>
    </row>
    <row r="15" spans="1:41" s="640" customFormat="1" x14ac:dyDescent="0.2">
      <c r="A15" s="629" t="s">
        <v>137</v>
      </c>
      <c r="B15" s="631" t="s">
        <v>61</v>
      </c>
      <c r="C15" s="624" t="s">
        <v>138</v>
      </c>
      <c r="D15" s="530"/>
      <c r="E15" s="531"/>
      <c r="F15" s="532"/>
      <c r="G15" s="609"/>
      <c r="H15" s="530"/>
      <c r="I15" s="531"/>
      <c r="J15" s="532"/>
      <c r="K15" s="610"/>
      <c r="L15" s="531"/>
      <c r="M15" s="531"/>
      <c r="N15" s="532"/>
      <c r="O15" s="609"/>
      <c r="P15" s="530">
        <v>28</v>
      </c>
      <c r="Q15" s="634">
        <v>14</v>
      </c>
      <c r="R15" s="992">
        <v>2</v>
      </c>
      <c r="S15" s="635" t="s">
        <v>101</v>
      </c>
      <c r="T15" s="530"/>
      <c r="U15" s="531"/>
      <c r="V15" s="532"/>
      <c r="W15" s="616"/>
      <c r="X15" s="530"/>
      <c r="Y15" s="531"/>
      <c r="Z15" s="532"/>
      <c r="AA15" s="609"/>
      <c r="AB15" s="530"/>
      <c r="AC15" s="531"/>
      <c r="AD15" s="532"/>
      <c r="AE15" s="609"/>
      <c r="AF15" s="530"/>
      <c r="AG15" s="531"/>
      <c r="AH15" s="532"/>
      <c r="AI15" s="609"/>
      <c r="AJ15" s="636">
        <f t="shared" si="4"/>
        <v>28</v>
      </c>
      <c r="AK15" s="637">
        <f t="shared" si="5"/>
        <v>14</v>
      </c>
      <c r="AL15" s="636">
        <f t="shared" si="2"/>
        <v>2</v>
      </c>
      <c r="AM15" s="638">
        <f t="shared" si="6"/>
        <v>42</v>
      </c>
      <c r="AN15" s="639" t="s">
        <v>160</v>
      </c>
      <c r="AO15" s="1096" t="s">
        <v>170</v>
      </c>
    </row>
    <row r="16" spans="1:41" s="937" customFormat="1" x14ac:dyDescent="0.2">
      <c r="A16" s="629" t="s">
        <v>680</v>
      </c>
      <c r="B16" s="631" t="s">
        <v>61</v>
      </c>
      <c r="C16" s="624" t="s">
        <v>485</v>
      </c>
      <c r="D16" s="930"/>
      <c r="E16" s="931"/>
      <c r="F16" s="932"/>
      <c r="G16" s="933"/>
      <c r="H16" s="930"/>
      <c r="I16" s="931"/>
      <c r="J16" s="932"/>
      <c r="K16" s="934"/>
      <c r="L16" s="931"/>
      <c r="M16" s="931"/>
      <c r="N16" s="932"/>
      <c r="O16" s="933"/>
      <c r="P16" s="930"/>
      <c r="Q16" s="935"/>
      <c r="R16" s="685"/>
      <c r="S16" s="688"/>
      <c r="T16" s="530"/>
      <c r="U16" s="531"/>
      <c r="V16" s="532"/>
      <c r="W16" s="616"/>
      <c r="X16" s="530"/>
      <c r="Y16" s="531"/>
      <c r="Z16" s="532"/>
      <c r="AA16" s="609"/>
      <c r="AB16" s="530"/>
      <c r="AC16" s="531">
        <v>14</v>
      </c>
      <c r="AD16" s="532">
        <v>2</v>
      </c>
      <c r="AE16" s="609" t="s">
        <v>87</v>
      </c>
      <c r="AF16" s="530"/>
      <c r="AG16" s="531"/>
      <c r="AH16" s="532"/>
      <c r="AI16" s="609"/>
      <c r="AJ16" s="636">
        <f t="shared" si="4"/>
        <v>0</v>
      </c>
      <c r="AK16" s="637">
        <f t="shared" si="5"/>
        <v>14</v>
      </c>
      <c r="AL16" s="636">
        <f t="shared" si="2"/>
        <v>2</v>
      </c>
      <c r="AM16" s="638">
        <f t="shared" si="6"/>
        <v>14</v>
      </c>
      <c r="AN16" s="639" t="s">
        <v>562</v>
      </c>
      <c r="AO16" s="1096" t="s">
        <v>166</v>
      </c>
    </row>
    <row r="17" spans="1:41" s="937" customFormat="1" x14ac:dyDescent="0.2">
      <c r="A17" s="629" t="s">
        <v>681</v>
      </c>
      <c r="B17" s="631" t="s">
        <v>61</v>
      </c>
      <c r="C17" s="624" t="s">
        <v>486</v>
      </c>
      <c r="D17" s="930"/>
      <c r="E17" s="931"/>
      <c r="F17" s="932"/>
      <c r="G17" s="933"/>
      <c r="H17" s="930"/>
      <c r="I17" s="931"/>
      <c r="J17" s="932"/>
      <c r="K17" s="934"/>
      <c r="L17" s="931"/>
      <c r="M17" s="931"/>
      <c r="N17" s="932"/>
      <c r="O17" s="933"/>
      <c r="P17" s="930"/>
      <c r="Q17" s="935"/>
      <c r="R17" s="685"/>
      <c r="S17" s="688"/>
      <c r="T17" s="530"/>
      <c r="U17" s="531"/>
      <c r="V17" s="532"/>
      <c r="W17" s="616"/>
      <c r="X17" s="530"/>
      <c r="Y17" s="531"/>
      <c r="Z17" s="532"/>
      <c r="AA17" s="609"/>
      <c r="AB17" s="530"/>
      <c r="AC17" s="531"/>
      <c r="AD17" s="532"/>
      <c r="AE17" s="609"/>
      <c r="AF17" s="530"/>
      <c r="AG17" s="531">
        <v>10</v>
      </c>
      <c r="AH17" s="532">
        <v>2</v>
      </c>
      <c r="AI17" s="609" t="s">
        <v>87</v>
      </c>
      <c r="AJ17" s="636">
        <f t="shared" si="4"/>
        <v>0</v>
      </c>
      <c r="AK17" s="637">
        <f t="shared" si="5"/>
        <v>10</v>
      </c>
      <c r="AL17" s="636">
        <f t="shared" si="2"/>
        <v>2</v>
      </c>
      <c r="AM17" s="638">
        <f t="shared" si="6"/>
        <v>10</v>
      </c>
      <c r="AN17" s="639" t="s">
        <v>562</v>
      </c>
      <c r="AO17" s="1096" t="s">
        <v>166</v>
      </c>
    </row>
    <row r="18" spans="1:41" s="937" customFormat="1" x14ac:dyDescent="0.2">
      <c r="A18" s="629" t="s">
        <v>587</v>
      </c>
      <c r="B18" s="631" t="s">
        <v>61</v>
      </c>
      <c r="C18" s="624" t="s">
        <v>589</v>
      </c>
      <c r="D18" s="930"/>
      <c r="E18" s="931"/>
      <c r="F18" s="932"/>
      <c r="G18" s="933"/>
      <c r="H18" s="930"/>
      <c r="I18" s="931"/>
      <c r="J18" s="932"/>
      <c r="K18" s="934"/>
      <c r="L18" s="931"/>
      <c r="M18" s="931"/>
      <c r="N18" s="932"/>
      <c r="O18" s="933"/>
      <c r="P18" s="930"/>
      <c r="Q18" s="935"/>
      <c r="R18" s="685"/>
      <c r="S18" s="688"/>
      <c r="T18" s="530"/>
      <c r="U18" s="531">
        <v>28</v>
      </c>
      <c r="V18" s="532">
        <v>2</v>
      </c>
      <c r="W18" s="616" t="s">
        <v>416</v>
      </c>
      <c r="X18" s="530"/>
      <c r="Y18" s="531"/>
      <c r="Z18" s="532"/>
      <c r="AA18" s="609"/>
      <c r="AB18" s="530"/>
      <c r="AC18" s="531"/>
      <c r="AD18" s="532"/>
      <c r="AE18" s="609"/>
      <c r="AF18" s="530"/>
      <c r="AG18" s="531"/>
      <c r="AH18" s="532"/>
      <c r="AI18" s="609"/>
      <c r="AJ18" s="636">
        <f t="shared" ref="AJ18:AJ19" si="7">SUM(D18,H18,L18,P18,T18,X18,AB18,AF18)</f>
        <v>0</v>
      </c>
      <c r="AK18" s="637">
        <f t="shared" ref="AK18:AK19" si="8">SUM(E18,I18,M18,Q18,U18,Y18,AC18,AG18)</f>
        <v>28</v>
      </c>
      <c r="AL18" s="636">
        <f t="shared" si="2"/>
        <v>2</v>
      </c>
      <c r="AM18" s="638">
        <f t="shared" ref="AM18:AM19" si="9">SUM(AJ18,AK18)</f>
        <v>28</v>
      </c>
      <c r="AN18" s="639" t="s">
        <v>179</v>
      </c>
      <c r="AO18" s="1096" t="s">
        <v>564</v>
      </c>
    </row>
    <row r="19" spans="1:41" s="937" customFormat="1" x14ac:dyDescent="0.2">
      <c r="A19" s="629" t="s">
        <v>588</v>
      </c>
      <c r="B19" s="631" t="s">
        <v>61</v>
      </c>
      <c r="C19" s="624" t="s">
        <v>590</v>
      </c>
      <c r="D19" s="930"/>
      <c r="E19" s="931"/>
      <c r="F19" s="932"/>
      <c r="G19" s="933"/>
      <c r="H19" s="930"/>
      <c r="I19" s="931"/>
      <c r="J19" s="932"/>
      <c r="K19" s="934"/>
      <c r="L19" s="931"/>
      <c r="M19" s="931"/>
      <c r="N19" s="932"/>
      <c r="O19" s="933"/>
      <c r="P19" s="930"/>
      <c r="Q19" s="935"/>
      <c r="R19" s="685"/>
      <c r="S19" s="688"/>
      <c r="T19" s="930"/>
      <c r="U19" s="931"/>
      <c r="V19" s="932"/>
      <c r="W19" s="936"/>
      <c r="X19" s="530"/>
      <c r="Y19" s="531">
        <v>28</v>
      </c>
      <c r="Z19" s="532">
        <v>2</v>
      </c>
      <c r="AA19" s="609" t="s">
        <v>416</v>
      </c>
      <c r="AB19" s="530"/>
      <c r="AC19" s="931"/>
      <c r="AD19" s="932"/>
      <c r="AE19" s="933"/>
      <c r="AF19" s="930"/>
      <c r="AG19" s="931"/>
      <c r="AH19" s="932"/>
      <c r="AI19" s="933"/>
      <c r="AJ19" s="636">
        <f t="shared" si="7"/>
        <v>0</v>
      </c>
      <c r="AK19" s="637">
        <f t="shared" si="8"/>
        <v>28</v>
      </c>
      <c r="AL19" s="636">
        <f t="shared" si="2"/>
        <v>2</v>
      </c>
      <c r="AM19" s="638">
        <f t="shared" si="9"/>
        <v>28</v>
      </c>
      <c r="AN19" s="639" t="s">
        <v>179</v>
      </c>
      <c r="AO19" s="1096" t="s">
        <v>564</v>
      </c>
    </row>
    <row r="20" spans="1:41" s="640" customFormat="1" x14ac:dyDescent="0.2">
      <c r="A20" s="629" t="s">
        <v>471</v>
      </c>
      <c r="B20" s="631" t="s">
        <v>61</v>
      </c>
      <c r="C20" s="624" t="s">
        <v>468</v>
      </c>
      <c r="D20" s="530"/>
      <c r="E20" s="531"/>
      <c r="F20" s="532"/>
      <c r="G20" s="609"/>
      <c r="H20" s="530"/>
      <c r="I20" s="531"/>
      <c r="J20" s="532"/>
      <c r="K20" s="610"/>
      <c r="L20" s="531"/>
      <c r="M20" s="531"/>
      <c r="N20" s="532"/>
      <c r="O20" s="609"/>
      <c r="P20" s="530"/>
      <c r="Q20" s="634"/>
      <c r="R20" s="630"/>
      <c r="S20" s="635"/>
      <c r="T20" s="530">
        <v>14</v>
      </c>
      <c r="U20" s="531">
        <v>14</v>
      </c>
      <c r="V20" s="532">
        <v>2</v>
      </c>
      <c r="W20" s="616" t="s">
        <v>101</v>
      </c>
      <c r="X20" s="530"/>
      <c r="Y20" s="531"/>
      <c r="Z20" s="532"/>
      <c r="AA20" s="609"/>
      <c r="AB20" s="530"/>
      <c r="AC20" s="531"/>
      <c r="AD20" s="532"/>
      <c r="AE20" s="609"/>
      <c r="AF20" s="530"/>
      <c r="AG20" s="531"/>
      <c r="AH20" s="532"/>
      <c r="AI20" s="609"/>
      <c r="AJ20" s="636">
        <f t="shared" si="4"/>
        <v>14</v>
      </c>
      <c r="AK20" s="637">
        <f t="shared" si="5"/>
        <v>14</v>
      </c>
      <c r="AL20" s="636">
        <f t="shared" si="2"/>
        <v>2</v>
      </c>
      <c r="AM20" s="638">
        <f t="shared" si="6"/>
        <v>28</v>
      </c>
      <c r="AN20" s="639" t="s">
        <v>160</v>
      </c>
      <c r="AO20" s="1096" t="s">
        <v>170</v>
      </c>
    </row>
    <row r="21" spans="1:41" s="937" customFormat="1" x14ac:dyDescent="0.2">
      <c r="A21" s="629" t="s">
        <v>683</v>
      </c>
      <c r="B21" s="631" t="s">
        <v>61</v>
      </c>
      <c r="C21" s="624" t="s">
        <v>493</v>
      </c>
      <c r="D21" s="930"/>
      <c r="E21" s="931"/>
      <c r="F21" s="932"/>
      <c r="G21" s="933"/>
      <c r="H21" s="930"/>
      <c r="I21" s="931"/>
      <c r="J21" s="932"/>
      <c r="K21" s="934"/>
      <c r="L21" s="931"/>
      <c r="M21" s="931"/>
      <c r="N21" s="932"/>
      <c r="O21" s="933"/>
      <c r="P21" s="930"/>
      <c r="Q21" s="935"/>
      <c r="R21" s="685"/>
      <c r="S21" s="688"/>
      <c r="T21" s="530"/>
      <c r="U21" s="531">
        <v>28</v>
      </c>
      <c r="V21" s="532">
        <v>3</v>
      </c>
      <c r="W21" s="616" t="s">
        <v>87</v>
      </c>
      <c r="X21" s="530"/>
      <c r="Y21" s="531"/>
      <c r="Z21" s="532"/>
      <c r="AA21" s="609"/>
      <c r="AB21" s="530"/>
      <c r="AC21" s="531"/>
      <c r="AD21" s="532"/>
      <c r="AE21" s="609"/>
      <c r="AF21" s="930"/>
      <c r="AG21" s="931"/>
      <c r="AH21" s="932"/>
      <c r="AI21" s="933"/>
      <c r="AJ21" s="636">
        <f t="shared" si="4"/>
        <v>0</v>
      </c>
      <c r="AK21" s="637">
        <f t="shared" si="5"/>
        <v>28</v>
      </c>
      <c r="AL21" s="636">
        <f t="shared" si="2"/>
        <v>3</v>
      </c>
      <c r="AM21" s="638">
        <f t="shared" si="6"/>
        <v>28</v>
      </c>
      <c r="AN21" s="639" t="s">
        <v>160</v>
      </c>
      <c r="AO21" s="1096" t="s">
        <v>166</v>
      </c>
    </row>
    <row r="22" spans="1:41" s="937" customFormat="1" x14ac:dyDescent="0.2">
      <c r="A22" s="629" t="s">
        <v>684</v>
      </c>
      <c r="B22" s="631" t="s">
        <v>61</v>
      </c>
      <c r="C22" s="624" t="s">
        <v>494</v>
      </c>
      <c r="D22" s="930"/>
      <c r="E22" s="931"/>
      <c r="F22" s="932"/>
      <c r="G22" s="933"/>
      <c r="H22" s="930"/>
      <c r="I22" s="931"/>
      <c r="J22" s="932"/>
      <c r="K22" s="934"/>
      <c r="L22" s="931"/>
      <c r="M22" s="931"/>
      <c r="N22" s="932"/>
      <c r="O22" s="933"/>
      <c r="P22" s="930"/>
      <c r="Q22" s="935"/>
      <c r="R22" s="685"/>
      <c r="S22" s="688"/>
      <c r="T22" s="530"/>
      <c r="U22" s="531"/>
      <c r="V22" s="532"/>
      <c r="W22" s="616"/>
      <c r="X22" s="530"/>
      <c r="Y22" s="531">
        <v>70</v>
      </c>
      <c r="Z22" s="532">
        <v>5</v>
      </c>
      <c r="AA22" s="609" t="s">
        <v>87</v>
      </c>
      <c r="AB22" s="530"/>
      <c r="AC22" s="531"/>
      <c r="AD22" s="532"/>
      <c r="AE22" s="609"/>
      <c r="AF22" s="930"/>
      <c r="AG22" s="931"/>
      <c r="AH22" s="932"/>
      <c r="AI22" s="933"/>
      <c r="AJ22" s="636">
        <f t="shared" si="4"/>
        <v>0</v>
      </c>
      <c r="AK22" s="637">
        <f t="shared" si="5"/>
        <v>70</v>
      </c>
      <c r="AL22" s="636">
        <f t="shared" si="2"/>
        <v>5</v>
      </c>
      <c r="AM22" s="638">
        <f t="shared" si="6"/>
        <v>70</v>
      </c>
      <c r="AN22" s="639" t="s">
        <v>160</v>
      </c>
      <c r="AO22" s="1096" t="s">
        <v>166</v>
      </c>
    </row>
    <row r="23" spans="1:41" s="640" customFormat="1" x14ac:dyDescent="0.2">
      <c r="A23" s="629" t="s">
        <v>472</v>
      </c>
      <c r="B23" s="631" t="s">
        <v>61</v>
      </c>
      <c r="C23" s="624" t="s">
        <v>469</v>
      </c>
      <c r="D23" s="530"/>
      <c r="E23" s="531"/>
      <c r="F23" s="532"/>
      <c r="G23" s="609"/>
      <c r="H23" s="530"/>
      <c r="I23" s="531"/>
      <c r="J23" s="532"/>
      <c r="K23" s="610"/>
      <c r="L23" s="531"/>
      <c r="M23" s="531"/>
      <c r="N23" s="532"/>
      <c r="O23" s="609"/>
      <c r="P23" s="530"/>
      <c r="Q23" s="634"/>
      <c r="R23" s="630"/>
      <c r="S23" s="635"/>
      <c r="T23" s="530"/>
      <c r="U23" s="531"/>
      <c r="V23" s="532"/>
      <c r="W23" s="616"/>
      <c r="X23" s="530"/>
      <c r="Y23" s="531"/>
      <c r="Z23" s="532"/>
      <c r="AA23" s="609"/>
      <c r="AB23" s="530"/>
      <c r="AC23" s="531"/>
      <c r="AD23" s="532"/>
      <c r="AE23" s="609"/>
      <c r="AF23" s="530">
        <v>20</v>
      </c>
      <c r="AG23" s="531">
        <v>20</v>
      </c>
      <c r="AH23" s="532">
        <v>4</v>
      </c>
      <c r="AI23" s="609" t="s">
        <v>101</v>
      </c>
      <c r="AJ23" s="636">
        <f t="shared" si="4"/>
        <v>20</v>
      </c>
      <c r="AK23" s="637">
        <f t="shared" si="5"/>
        <v>20</v>
      </c>
      <c r="AL23" s="636">
        <f t="shared" si="2"/>
        <v>4</v>
      </c>
      <c r="AM23" s="638">
        <f t="shared" si="6"/>
        <v>40</v>
      </c>
      <c r="AN23" s="639" t="s">
        <v>160</v>
      </c>
      <c r="AO23" s="1096" t="s">
        <v>170</v>
      </c>
    </row>
    <row r="24" spans="1:41" s="640" customFormat="1" x14ac:dyDescent="0.2">
      <c r="A24" s="629" t="s">
        <v>139</v>
      </c>
      <c r="B24" s="631" t="s">
        <v>61</v>
      </c>
      <c r="C24" s="624" t="s">
        <v>140</v>
      </c>
      <c r="D24" s="530"/>
      <c r="E24" s="531"/>
      <c r="F24" s="532"/>
      <c r="G24" s="609"/>
      <c r="H24" s="530"/>
      <c r="I24" s="531"/>
      <c r="J24" s="532"/>
      <c r="K24" s="610"/>
      <c r="L24" s="531"/>
      <c r="M24" s="531"/>
      <c r="N24" s="532"/>
      <c r="O24" s="609"/>
      <c r="P24" s="530"/>
      <c r="Q24" s="634"/>
      <c r="R24" s="630"/>
      <c r="S24" s="635"/>
      <c r="T24" s="530">
        <v>14</v>
      </c>
      <c r="U24" s="531">
        <v>14</v>
      </c>
      <c r="V24" s="532">
        <v>2</v>
      </c>
      <c r="W24" s="616" t="s">
        <v>101</v>
      </c>
      <c r="X24" s="530"/>
      <c r="Y24" s="531"/>
      <c r="Z24" s="532"/>
      <c r="AA24" s="609"/>
      <c r="AB24" s="530"/>
      <c r="AC24" s="531"/>
      <c r="AD24" s="532"/>
      <c r="AE24" s="609"/>
      <c r="AF24" s="530"/>
      <c r="AG24" s="531"/>
      <c r="AH24" s="532"/>
      <c r="AI24" s="609"/>
      <c r="AJ24" s="636">
        <f t="shared" si="4"/>
        <v>14</v>
      </c>
      <c r="AK24" s="637">
        <f t="shared" si="5"/>
        <v>14</v>
      </c>
      <c r="AL24" s="636">
        <f t="shared" si="2"/>
        <v>2</v>
      </c>
      <c r="AM24" s="638">
        <f t="shared" si="6"/>
        <v>28</v>
      </c>
      <c r="AN24" s="639" t="s">
        <v>160</v>
      </c>
      <c r="AO24" s="1096" t="s">
        <v>185</v>
      </c>
    </row>
    <row r="25" spans="1:41" s="640" customFormat="1" x14ac:dyDescent="0.2">
      <c r="A25" s="629" t="s">
        <v>141</v>
      </c>
      <c r="B25" s="631" t="s">
        <v>61</v>
      </c>
      <c r="C25" s="625" t="s">
        <v>142</v>
      </c>
      <c r="D25" s="530"/>
      <c r="E25" s="528"/>
      <c r="F25" s="529"/>
      <c r="G25" s="536"/>
      <c r="H25" s="527"/>
      <c r="I25" s="528"/>
      <c r="J25" s="529"/>
      <c r="K25" s="641"/>
      <c r="L25" s="528"/>
      <c r="M25" s="528"/>
      <c r="N25" s="529"/>
      <c r="O25" s="536"/>
      <c r="P25" s="527"/>
      <c r="Q25" s="528"/>
      <c r="R25" s="642"/>
      <c r="S25" s="643"/>
      <c r="T25" s="528"/>
      <c r="U25" s="528"/>
      <c r="V25" s="644"/>
      <c r="W25" s="645"/>
      <c r="X25" s="527">
        <v>28</v>
      </c>
      <c r="Y25" s="528">
        <v>28</v>
      </c>
      <c r="Z25" s="529">
        <v>3</v>
      </c>
      <c r="AA25" s="536" t="s">
        <v>101</v>
      </c>
      <c r="AB25" s="527"/>
      <c r="AC25" s="528"/>
      <c r="AD25" s="529"/>
      <c r="AE25" s="536"/>
      <c r="AF25" s="527"/>
      <c r="AG25" s="528"/>
      <c r="AH25" s="529"/>
      <c r="AI25" s="536"/>
      <c r="AJ25" s="636">
        <f t="shared" si="4"/>
        <v>28</v>
      </c>
      <c r="AK25" s="637">
        <f t="shared" si="5"/>
        <v>28</v>
      </c>
      <c r="AL25" s="636">
        <f t="shared" si="2"/>
        <v>3</v>
      </c>
      <c r="AM25" s="638">
        <f t="shared" si="6"/>
        <v>56</v>
      </c>
      <c r="AN25" s="646" t="s">
        <v>160</v>
      </c>
      <c r="AO25" s="1096" t="s">
        <v>185</v>
      </c>
    </row>
    <row r="26" spans="1:41" s="640" customFormat="1" x14ac:dyDescent="0.2">
      <c r="A26" s="629" t="s">
        <v>685</v>
      </c>
      <c r="B26" s="631" t="s">
        <v>61</v>
      </c>
      <c r="C26" s="625" t="s">
        <v>489</v>
      </c>
      <c r="D26" s="530"/>
      <c r="E26" s="531"/>
      <c r="F26" s="532"/>
      <c r="G26" s="609"/>
      <c r="H26" s="530"/>
      <c r="I26" s="531"/>
      <c r="J26" s="532"/>
      <c r="K26" s="610"/>
      <c r="L26" s="531"/>
      <c r="M26" s="531"/>
      <c r="N26" s="532"/>
      <c r="O26" s="609"/>
      <c r="P26" s="530"/>
      <c r="Q26" s="531"/>
      <c r="R26" s="642"/>
      <c r="S26" s="643"/>
      <c r="T26" s="531"/>
      <c r="U26" s="531"/>
      <c r="V26" s="614"/>
      <c r="W26" s="616"/>
      <c r="X26" s="530"/>
      <c r="Y26" s="531"/>
      <c r="Z26" s="532"/>
      <c r="AA26" s="609"/>
      <c r="AB26" s="530"/>
      <c r="AC26" s="531"/>
      <c r="AD26" s="532"/>
      <c r="AE26" s="609"/>
      <c r="AF26" s="530">
        <v>10</v>
      </c>
      <c r="AG26" s="531">
        <v>10</v>
      </c>
      <c r="AH26" s="532">
        <v>2</v>
      </c>
      <c r="AI26" s="609" t="s">
        <v>445</v>
      </c>
      <c r="AJ26" s="636">
        <f t="shared" si="4"/>
        <v>10</v>
      </c>
      <c r="AK26" s="637">
        <f t="shared" si="5"/>
        <v>10</v>
      </c>
      <c r="AL26" s="636">
        <f t="shared" si="2"/>
        <v>2</v>
      </c>
      <c r="AM26" s="638">
        <f t="shared" si="6"/>
        <v>20</v>
      </c>
      <c r="AN26" s="639" t="s">
        <v>160</v>
      </c>
      <c r="AO26" s="1096" t="s">
        <v>185</v>
      </c>
    </row>
    <row r="27" spans="1:41" s="640" customFormat="1" x14ac:dyDescent="0.2">
      <c r="A27" s="629" t="s">
        <v>143</v>
      </c>
      <c r="B27" s="631" t="s">
        <v>61</v>
      </c>
      <c r="C27" s="626" t="s">
        <v>144</v>
      </c>
      <c r="D27" s="530"/>
      <c r="E27" s="528"/>
      <c r="F27" s="529"/>
      <c r="G27" s="536"/>
      <c r="H27" s="527"/>
      <c r="I27" s="528"/>
      <c r="J27" s="529"/>
      <c r="K27" s="641"/>
      <c r="L27" s="528"/>
      <c r="M27" s="528"/>
      <c r="N27" s="529"/>
      <c r="O27" s="536"/>
      <c r="P27" s="527"/>
      <c r="Q27" s="528"/>
      <c r="R27" s="529"/>
      <c r="S27" s="641"/>
      <c r="T27" s="528"/>
      <c r="U27" s="528"/>
      <c r="V27" s="644"/>
      <c r="W27" s="645"/>
      <c r="X27" s="527">
        <v>28</v>
      </c>
      <c r="Y27" s="528">
        <v>28</v>
      </c>
      <c r="Z27" s="529">
        <v>2</v>
      </c>
      <c r="AA27" s="536" t="s">
        <v>102</v>
      </c>
      <c r="AB27" s="527"/>
      <c r="AC27" s="528"/>
      <c r="AD27" s="529"/>
      <c r="AE27" s="536"/>
      <c r="AF27" s="527"/>
      <c r="AG27" s="528"/>
      <c r="AH27" s="529"/>
      <c r="AI27" s="536"/>
      <c r="AJ27" s="636">
        <f t="shared" ref="AJ27:AJ34" si="10">SUM(D27,H27,L27,P27,T27,X27,AB27,AF27)</f>
        <v>28</v>
      </c>
      <c r="AK27" s="637">
        <f t="shared" ref="AK27:AK34" si="11">SUM(E27,I27,M27,Q27,U27,Y27,AC27,AG27)</f>
        <v>28</v>
      </c>
      <c r="AL27" s="636">
        <f t="shared" si="2"/>
        <v>2</v>
      </c>
      <c r="AM27" s="638">
        <f t="shared" ref="AM27:AM34" si="12">SUM(AJ27,AK27)</f>
        <v>56</v>
      </c>
      <c r="AN27" s="646" t="s">
        <v>160</v>
      </c>
      <c r="AO27" s="1096" t="s">
        <v>167</v>
      </c>
    </row>
    <row r="28" spans="1:41" s="640" customFormat="1" x14ac:dyDescent="0.2">
      <c r="A28" s="629" t="s">
        <v>448</v>
      </c>
      <c r="B28" s="631" t="s">
        <v>61</v>
      </c>
      <c r="C28" s="626" t="s">
        <v>455</v>
      </c>
      <c r="D28" s="530"/>
      <c r="E28" s="528"/>
      <c r="F28" s="529"/>
      <c r="G28" s="536"/>
      <c r="H28" s="527"/>
      <c r="I28" s="528"/>
      <c r="J28" s="529"/>
      <c r="K28" s="641"/>
      <c r="L28" s="528"/>
      <c r="M28" s="528"/>
      <c r="N28" s="529"/>
      <c r="O28" s="536"/>
      <c r="P28" s="527"/>
      <c r="Q28" s="528"/>
      <c r="R28" s="529"/>
      <c r="S28" s="641"/>
      <c r="T28" s="528"/>
      <c r="U28" s="528"/>
      <c r="V28" s="644"/>
      <c r="W28" s="645"/>
      <c r="X28" s="527"/>
      <c r="Y28" s="528"/>
      <c r="Z28" s="529"/>
      <c r="AA28" s="536"/>
      <c r="AB28" s="527">
        <v>28</v>
      </c>
      <c r="AC28" s="528">
        <v>14</v>
      </c>
      <c r="AD28" s="529">
        <v>2</v>
      </c>
      <c r="AE28" s="536" t="s">
        <v>445</v>
      </c>
      <c r="AF28" s="527"/>
      <c r="AG28" s="528"/>
      <c r="AH28" s="529"/>
      <c r="AI28" s="536"/>
      <c r="AJ28" s="636">
        <f t="shared" si="10"/>
        <v>28</v>
      </c>
      <c r="AK28" s="637">
        <f t="shared" si="11"/>
        <v>14</v>
      </c>
      <c r="AL28" s="636">
        <f t="shared" si="2"/>
        <v>2</v>
      </c>
      <c r="AM28" s="638">
        <f t="shared" si="12"/>
        <v>42</v>
      </c>
      <c r="AN28" s="646" t="s">
        <v>160</v>
      </c>
      <c r="AO28" s="1096" t="s">
        <v>167</v>
      </c>
    </row>
    <row r="29" spans="1:41" s="640" customFormat="1" x14ac:dyDescent="0.2">
      <c r="A29" s="629" t="s">
        <v>449</v>
      </c>
      <c r="B29" s="631" t="s">
        <v>61</v>
      </c>
      <c r="C29" s="626" t="s">
        <v>456</v>
      </c>
      <c r="D29" s="530"/>
      <c r="E29" s="528"/>
      <c r="F29" s="529"/>
      <c r="G29" s="536"/>
      <c r="H29" s="527"/>
      <c r="I29" s="528"/>
      <c r="J29" s="529"/>
      <c r="K29" s="641"/>
      <c r="L29" s="528"/>
      <c r="M29" s="528"/>
      <c r="N29" s="529"/>
      <c r="O29" s="536"/>
      <c r="P29" s="527"/>
      <c r="Q29" s="528"/>
      <c r="R29" s="529"/>
      <c r="S29" s="641"/>
      <c r="T29" s="528"/>
      <c r="U29" s="528"/>
      <c r="V29" s="644"/>
      <c r="W29" s="645"/>
      <c r="X29" s="527"/>
      <c r="Y29" s="528"/>
      <c r="Z29" s="529"/>
      <c r="AA29" s="536"/>
      <c r="AB29" s="527"/>
      <c r="AC29" s="528"/>
      <c r="AD29" s="529"/>
      <c r="AE29" s="536"/>
      <c r="AF29" s="527">
        <v>20</v>
      </c>
      <c r="AG29" s="528">
        <v>20</v>
      </c>
      <c r="AH29" s="529">
        <v>2</v>
      </c>
      <c r="AI29" s="536" t="s">
        <v>101</v>
      </c>
      <c r="AJ29" s="636">
        <f t="shared" si="10"/>
        <v>20</v>
      </c>
      <c r="AK29" s="637">
        <f t="shared" si="11"/>
        <v>20</v>
      </c>
      <c r="AL29" s="636">
        <f t="shared" si="2"/>
        <v>2</v>
      </c>
      <c r="AM29" s="638">
        <f t="shared" si="12"/>
        <v>40</v>
      </c>
      <c r="AN29" s="646" t="s">
        <v>160</v>
      </c>
      <c r="AO29" s="1096" t="s">
        <v>167</v>
      </c>
    </row>
    <row r="30" spans="1:41" s="640" customFormat="1" ht="25.5" x14ac:dyDescent="0.2">
      <c r="A30" s="629" t="s">
        <v>451</v>
      </c>
      <c r="B30" s="631" t="s">
        <v>61</v>
      </c>
      <c r="C30" s="627" t="s">
        <v>458</v>
      </c>
      <c r="D30" s="528"/>
      <c r="E30" s="528"/>
      <c r="F30" s="529"/>
      <c r="G30" s="536"/>
      <c r="H30" s="527"/>
      <c r="I30" s="528"/>
      <c r="J30" s="529"/>
      <c r="K30" s="641"/>
      <c r="L30" s="528"/>
      <c r="M30" s="528"/>
      <c r="N30" s="529"/>
      <c r="O30" s="536"/>
      <c r="P30" s="527"/>
      <c r="Q30" s="528"/>
      <c r="R30" s="529"/>
      <c r="S30" s="641"/>
      <c r="T30" s="528"/>
      <c r="U30" s="528"/>
      <c r="V30" s="644"/>
      <c r="W30" s="645"/>
      <c r="X30" s="527"/>
      <c r="Y30" s="528"/>
      <c r="Z30" s="529"/>
      <c r="AA30" s="536"/>
      <c r="AB30" s="527"/>
      <c r="AC30" s="528"/>
      <c r="AD30" s="529"/>
      <c r="AE30" s="536"/>
      <c r="AF30" s="527">
        <v>10</v>
      </c>
      <c r="AG30" s="528">
        <v>10</v>
      </c>
      <c r="AH30" s="529">
        <v>3</v>
      </c>
      <c r="AI30" s="536" t="s">
        <v>74</v>
      </c>
      <c r="AJ30" s="636">
        <f t="shared" si="10"/>
        <v>10</v>
      </c>
      <c r="AK30" s="637">
        <f t="shared" si="11"/>
        <v>10</v>
      </c>
      <c r="AL30" s="636">
        <f t="shared" si="2"/>
        <v>3</v>
      </c>
      <c r="AM30" s="638">
        <f t="shared" si="12"/>
        <v>20</v>
      </c>
      <c r="AN30" s="1136" t="s">
        <v>190</v>
      </c>
      <c r="AO30" s="1096" t="s">
        <v>591</v>
      </c>
    </row>
    <row r="31" spans="1:41" s="640" customFormat="1" x14ac:dyDescent="0.2">
      <c r="A31" s="629" t="s">
        <v>473</v>
      </c>
      <c r="B31" s="631" t="s">
        <v>61</v>
      </c>
      <c r="C31" s="628" t="s">
        <v>470</v>
      </c>
      <c r="D31" s="528"/>
      <c r="E31" s="528"/>
      <c r="F31" s="529"/>
      <c r="G31" s="536"/>
      <c r="H31" s="527"/>
      <c r="I31" s="528"/>
      <c r="J31" s="529"/>
      <c r="K31" s="641"/>
      <c r="L31" s="528"/>
      <c r="M31" s="528"/>
      <c r="N31" s="644"/>
      <c r="O31" s="645"/>
      <c r="P31" s="527"/>
      <c r="Q31" s="528"/>
      <c r="R31" s="529"/>
      <c r="S31" s="641"/>
      <c r="T31" s="528"/>
      <c r="U31" s="528"/>
      <c r="V31" s="644"/>
      <c r="W31" s="645"/>
      <c r="X31" s="527"/>
      <c r="Y31" s="528"/>
      <c r="Z31" s="529"/>
      <c r="AA31" s="536"/>
      <c r="AB31" s="527">
        <v>28</v>
      </c>
      <c r="AC31" s="528">
        <v>28</v>
      </c>
      <c r="AD31" s="529">
        <v>4</v>
      </c>
      <c r="AE31" s="536" t="s">
        <v>101</v>
      </c>
      <c r="AF31" s="527"/>
      <c r="AG31" s="528"/>
      <c r="AH31" s="529"/>
      <c r="AI31" s="536"/>
      <c r="AJ31" s="636">
        <f t="shared" si="10"/>
        <v>28</v>
      </c>
      <c r="AK31" s="637">
        <f t="shared" si="11"/>
        <v>28</v>
      </c>
      <c r="AL31" s="636">
        <f t="shared" si="2"/>
        <v>4</v>
      </c>
      <c r="AM31" s="638">
        <f t="shared" si="12"/>
        <v>56</v>
      </c>
      <c r="AN31" s="646" t="s">
        <v>160</v>
      </c>
      <c r="AO31" s="1096" t="s">
        <v>166</v>
      </c>
    </row>
    <row r="32" spans="1:41" s="640" customFormat="1" ht="25.5" x14ac:dyDescent="0.2">
      <c r="A32" s="629" t="s">
        <v>184</v>
      </c>
      <c r="B32" s="631" t="s">
        <v>61</v>
      </c>
      <c r="C32" s="628" t="s">
        <v>508</v>
      </c>
      <c r="D32" s="528"/>
      <c r="E32" s="528"/>
      <c r="F32" s="529"/>
      <c r="G32" s="536"/>
      <c r="H32" s="527"/>
      <c r="I32" s="528"/>
      <c r="J32" s="529"/>
      <c r="K32" s="641"/>
      <c r="L32" s="528"/>
      <c r="M32" s="528"/>
      <c r="N32" s="529"/>
      <c r="O32" s="536"/>
      <c r="P32" s="527"/>
      <c r="Q32" s="528"/>
      <c r="R32" s="529"/>
      <c r="S32" s="641"/>
      <c r="T32" s="527"/>
      <c r="U32" s="528"/>
      <c r="V32" s="529"/>
      <c r="W32" s="536"/>
      <c r="X32" s="528"/>
      <c r="Y32" s="528"/>
      <c r="Z32" s="529"/>
      <c r="AA32" s="536"/>
      <c r="AB32" s="527">
        <v>28</v>
      </c>
      <c r="AC32" s="528"/>
      <c r="AD32" s="529">
        <v>2</v>
      </c>
      <c r="AE32" s="641" t="s">
        <v>1</v>
      </c>
      <c r="AF32" s="527"/>
      <c r="AG32" s="528"/>
      <c r="AH32" s="529"/>
      <c r="AI32" s="536"/>
      <c r="AJ32" s="636">
        <f t="shared" si="10"/>
        <v>28</v>
      </c>
      <c r="AK32" s="637">
        <f t="shared" si="11"/>
        <v>0</v>
      </c>
      <c r="AL32" s="636">
        <f t="shared" si="2"/>
        <v>2</v>
      </c>
      <c r="AM32" s="638">
        <f t="shared" si="12"/>
        <v>28</v>
      </c>
      <c r="AN32" s="1136" t="s">
        <v>190</v>
      </c>
      <c r="AO32" s="1096" t="s">
        <v>183</v>
      </c>
    </row>
    <row r="33" spans="1:41" s="640" customFormat="1" x14ac:dyDescent="0.2">
      <c r="A33" s="629" t="s">
        <v>438</v>
      </c>
      <c r="B33" s="631" t="s">
        <v>61</v>
      </c>
      <c r="C33" s="628" t="s">
        <v>444</v>
      </c>
      <c r="D33" s="528"/>
      <c r="E33" s="528"/>
      <c r="F33" s="529"/>
      <c r="G33" s="536"/>
      <c r="H33" s="527"/>
      <c r="I33" s="528"/>
      <c r="J33" s="529"/>
      <c r="K33" s="641"/>
      <c r="L33" s="528"/>
      <c r="M33" s="528"/>
      <c r="N33" s="529"/>
      <c r="O33" s="536"/>
      <c r="P33" s="528"/>
      <c r="Q33" s="528"/>
      <c r="R33" s="529"/>
      <c r="S33" s="536"/>
      <c r="T33" s="527">
        <v>14</v>
      </c>
      <c r="U33" s="528">
        <v>14</v>
      </c>
      <c r="V33" s="529">
        <v>2</v>
      </c>
      <c r="W33" s="536" t="s">
        <v>1</v>
      </c>
      <c r="X33" s="527"/>
      <c r="Y33" s="528"/>
      <c r="Z33" s="529"/>
      <c r="AA33" s="536"/>
      <c r="AB33" s="527"/>
      <c r="AC33" s="528"/>
      <c r="AD33" s="529"/>
      <c r="AE33" s="536"/>
      <c r="AF33" s="527"/>
      <c r="AG33" s="528"/>
      <c r="AH33" s="529"/>
      <c r="AI33" s="536"/>
      <c r="AJ33" s="636">
        <f t="shared" si="10"/>
        <v>14</v>
      </c>
      <c r="AK33" s="637">
        <f t="shared" si="11"/>
        <v>14</v>
      </c>
      <c r="AL33" s="636">
        <f t="shared" si="2"/>
        <v>2</v>
      </c>
      <c r="AM33" s="638">
        <f t="shared" si="12"/>
        <v>28</v>
      </c>
      <c r="AN33" s="646" t="s">
        <v>168</v>
      </c>
      <c r="AO33" s="1096" t="s">
        <v>653</v>
      </c>
    </row>
    <row r="34" spans="1:41" s="58" customFormat="1" ht="13.5" thickBot="1" x14ac:dyDescent="0.25">
      <c r="A34" s="113" t="s">
        <v>453</v>
      </c>
      <c r="B34" s="112" t="s">
        <v>61</v>
      </c>
      <c r="C34" s="541" t="s">
        <v>461</v>
      </c>
      <c r="D34" s="122"/>
      <c r="E34" s="122"/>
      <c r="F34" s="123"/>
      <c r="G34" s="124"/>
      <c r="H34" s="121"/>
      <c r="I34" s="122"/>
      <c r="J34" s="123"/>
      <c r="K34" s="124"/>
      <c r="L34" s="121"/>
      <c r="M34" s="122"/>
      <c r="N34" s="123"/>
      <c r="O34" s="124"/>
      <c r="P34" s="121"/>
      <c r="Q34" s="122"/>
      <c r="R34" s="125"/>
      <c r="S34" s="138"/>
      <c r="T34" s="122"/>
      <c r="U34" s="122"/>
      <c r="V34" s="123"/>
      <c r="W34" s="124"/>
      <c r="X34" s="122"/>
      <c r="Y34" s="122"/>
      <c r="Z34" s="123"/>
      <c r="AA34" s="124"/>
      <c r="AB34" s="122"/>
      <c r="AC34" s="122">
        <v>42</v>
      </c>
      <c r="AD34" s="123">
        <v>6</v>
      </c>
      <c r="AE34" s="124" t="s">
        <v>102</v>
      </c>
      <c r="AF34" s="122"/>
      <c r="AG34" s="122"/>
      <c r="AH34" s="123"/>
      <c r="AI34" s="124"/>
      <c r="AJ34" s="647">
        <f t="shared" si="10"/>
        <v>0</v>
      </c>
      <c r="AK34" s="648">
        <f t="shared" si="11"/>
        <v>42</v>
      </c>
      <c r="AL34" s="636">
        <f t="shared" si="2"/>
        <v>6</v>
      </c>
      <c r="AM34" s="649">
        <f t="shared" si="12"/>
        <v>42</v>
      </c>
      <c r="AN34" s="794" t="s">
        <v>160</v>
      </c>
      <c r="AO34" s="1057" t="s">
        <v>170</v>
      </c>
    </row>
    <row r="35" spans="1:41" s="468" customFormat="1" ht="16.5" thickBot="1" x14ac:dyDescent="0.3">
      <c r="A35" s="206"/>
      <c r="B35" s="867"/>
      <c r="C35" s="868" t="s">
        <v>105</v>
      </c>
      <c r="D35" s="869">
        <f>SUM(D12:D34)</f>
        <v>0</v>
      </c>
      <c r="E35" s="869">
        <f>SUM(E12:E34)</f>
        <v>0</v>
      </c>
      <c r="F35" s="869">
        <f>SUM(F12:F34)</f>
        <v>0</v>
      </c>
      <c r="G35" s="870" t="s">
        <v>18</v>
      </c>
      <c r="H35" s="869">
        <f>SUM(H12:H34)</f>
        <v>14</v>
      </c>
      <c r="I35" s="869">
        <f>SUM(I12:I34)</f>
        <v>28</v>
      </c>
      <c r="J35" s="869">
        <f>SUM(J12:J34)</f>
        <v>3</v>
      </c>
      <c r="K35" s="870" t="s">
        <v>18</v>
      </c>
      <c r="L35" s="940">
        <f>SUM(L12:L34)</f>
        <v>28</v>
      </c>
      <c r="M35" s="869">
        <f>SUM(M12:M34)</f>
        <v>14</v>
      </c>
      <c r="N35" s="869">
        <f>SUM(N12:N34)</f>
        <v>3</v>
      </c>
      <c r="O35" s="870" t="s">
        <v>18</v>
      </c>
      <c r="P35" s="940">
        <f>SUM(P12:P34)</f>
        <v>28</v>
      </c>
      <c r="Q35" s="869">
        <f>SUM(Q12:Q34)</f>
        <v>14</v>
      </c>
      <c r="R35" s="869">
        <f>SUM(R12:R34)</f>
        <v>2</v>
      </c>
      <c r="S35" s="870" t="s">
        <v>18</v>
      </c>
      <c r="T35" s="869">
        <f>SUM(T12:T34)</f>
        <v>42</v>
      </c>
      <c r="U35" s="869">
        <f>SUM(U12:U34)</f>
        <v>98</v>
      </c>
      <c r="V35" s="869">
        <f>SUM(V12:V34)</f>
        <v>11</v>
      </c>
      <c r="W35" s="870" t="s">
        <v>18</v>
      </c>
      <c r="X35" s="940">
        <f>SUM(X12:X34)</f>
        <v>84</v>
      </c>
      <c r="Y35" s="869">
        <f>SUM(Y12:Y34)</f>
        <v>154</v>
      </c>
      <c r="Z35" s="869">
        <f>SUM(Z12:Z34)</f>
        <v>14</v>
      </c>
      <c r="AA35" s="870" t="s">
        <v>18</v>
      </c>
      <c r="AB35" s="940">
        <f>SUM(AB12:AB34)</f>
        <v>84</v>
      </c>
      <c r="AC35" s="869">
        <f>SUM(AC12:AC34)</f>
        <v>98</v>
      </c>
      <c r="AD35" s="869">
        <f>SUM(AD12:AD34)</f>
        <v>16</v>
      </c>
      <c r="AE35" s="870" t="s">
        <v>18</v>
      </c>
      <c r="AF35" s="940">
        <f>SUM(AF12:AF34)</f>
        <v>60</v>
      </c>
      <c r="AG35" s="869">
        <f>SUM(AG12:AG34)</f>
        <v>70</v>
      </c>
      <c r="AH35" s="869">
        <f>SUM(AH12:AH34)</f>
        <v>13</v>
      </c>
      <c r="AI35" s="870" t="s">
        <v>18</v>
      </c>
      <c r="AJ35" s="940">
        <f>SUM(AJ12:AJ34)</f>
        <v>340</v>
      </c>
      <c r="AK35" s="869">
        <f>SUM(AK12:AK34)</f>
        <v>476</v>
      </c>
      <c r="AL35" s="871">
        <f>SUM(AL12:AL34)</f>
        <v>62</v>
      </c>
      <c r="AM35" s="297">
        <f>SUM(AM12:AM34)</f>
        <v>816</v>
      </c>
      <c r="AN35" s="1148"/>
      <c r="AO35" s="1149"/>
    </row>
    <row r="36" spans="1:41" s="468" customFormat="1" ht="16.5" thickBot="1" x14ac:dyDescent="0.3">
      <c r="A36" s="187"/>
      <c r="B36" s="188"/>
      <c r="C36" s="463" t="s">
        <v>106</v>
      </c>
      <c r="D36" s="464">
        <f>D10+D35</f>
        <v>206</v>
      </c>
      <c r="E36" s="464">
        <f>E10+E35</f>
        <v>330</v>
      </c>
      <c r="F36" s="464">
        <f>F10+F35</f>
        <v>30</v>
      </c>
      <c r="G36" s="465" t="s">
        <v>18</v>
      </c>
      <c r="H36" s="464">
        <f>H10+H35</f>
        <v>98</v>
      </c>
      <c r="I36" s="464">
        <f>I10+I35</f>
        <v>280</v>
      </c>
      <c r="J36" s="464">
        <f>J10+J35</f>
        <v>32</v>
      </c>
      <c r="K36" s="465" t="s">
        <v>18</v>
      </c>
      <c r="L36" s="464">
        <f>L10+L35</f>
        <v>126</v>
      </c>
      <c r="M36" s="464">
        <f>M10+M35</f>
        <v>266</v>
      </c>
      <c r="N36" s="464">
        <f>N10+N35</f>
        <v>27</v>
      </c>
      <c r="O36" s="465" t="s">
        <v>18</v>
      </c>
      <c r="P36" s="464">
        <f>P10+P35</f>
        <v>112</v>
      </c>
      <c r="Q36" s="464">
        <f>Q10+Q35</f>
        <v>266</v>
      </c>
      <c r="R36" s="464">
        <f>R10+R35</f>
        <v>25</v>
      </c>
      <c r="S36" s="465" t="s">
        <v>18</v>
      </c>
      <c r="T36" s="464">
        <f>T10+T35</f>
        <v>168</v>
      </c>
      <c r="U36" s="464">
        <f>U10+U35</f>
        <v>252</v>
      </c>
      <c r="V36" s="464">
        <f>V10+V35</f>
        <v>30</v>
      </c>
      <c r="W36" s="465" t="s">
        <v>18</v>
      </c>
      <c r="X36" s="466">
        <f>X10+X35</f>
        <v>126</v>
      </c>
      <c r="Y36" s="464">
        <f>Y10+Y35</f>
        <v>280</v>
      </c>
      <c r="Z36" s="464">
        <f>Z10+Z35</f>
        <v>25</v>
      </c>
      <c r="AA36" s="465" t="s">
        <v>18</v>
      </c>
      <c r="AB36" s="466">
        <f>AB10+AB35</f>
        <v>112</v>
      </c>
      <c r="AC36" s="464">
        <f>AC10+AC35</f>
        <v>266</v>
      </c>
      <c r="AD36" s="464">
        <f>AD10+AD35</f>
        <v>31</v>
      </c>
      <c r="AE36" s="465" t="s">
        <v>18</v>
      </c>
      <c r="AF36" s="466">
        <f>AF10+AF35</f>
        <v>84</v>
      </c>
      <c r="AG36" s="464">
        <f>AG10+AG35</f>
        <v>194</v>
      </c>
      <c r="AH36" s="464">
        <f>AH10+AH35</f>
        <v>27</v>
      </c>
      <c r="AI36" s="465" t="s">
        <v>18</v>
      </c>
      <c r="AJ36" s="466">
        <f>AJ10+AJ35</f>
        <v>1032</v>
      </c>
      <c r="AK36" s="467">
        <f>AK10+AK35</f>
        <v>2134</v>
      </c>
      <c r="AL36" s="513">
        <f>AL10+AL35</f>
        <v>227</v>
      </c>
      <c r="AM36" s="874">
        <f>AM10+AM35</f>
        <v>3166</v>
      </c>
      <c r="AN36" s="65"/>
      <c r="AO36" s="1093"/>
    </row>
    <row r="37" spans="1:41" ht="15" x14ac:dyDescent="0.2">
      <c r="A37" s="314"/>
      <c r="B37" s="315"/>
      <c r="C37" s="316" t="s">
        <v>5</v>
      </c>
      <c r="D37" s="1518"/>
      <c r="E37" s="1518"/>
      <c r="F37" s="1518"/>
      <c r="G37" s="1518"/>
      <c r="H37" s="1518"/>
      <c r="I37" s="1518"/>
      <c r="J37" s="1518"/>
      <c r="K37" s="1518"/>
      <c r="L37" s="1518"/>
      <c r="M37" s="1518"/>
      <c r="N37" s="1518"/>
      <c r="O37" s="1518"/>
      <c r="P37" s="1518"/>
      <c r="Q37" s="1518"/>
      <c r="R37" s="1518"/>
      <c r="S37" s="1518"/>
      <c r="T37" s="1518"/>
      <c r="U37" s="1518"/>
      <c r="V37" s="1518"/>
      <c r="W37" s="1518"/>
      <c r="X37" s="1518"/>
      <c r="Y37" s="1518"/>
      <c r="Z37" s="1518"/>
      <c r="AA37" s="1518"/>
      <c r="AB37" s="446"/>
      <c r="AC37" s="446"/>
      <c r="AD37" s="446"/>
      <c r="AE37" s="446"/>
      <c r="AF37" s="446"/>
      <c r="AG37" s="446"/>
      <c r="AH37" s="446"/>
      <c r="AI37" s="446"/>
      <c r="AJ37" s="1518"/>
      <c r="AK37" s="1518"/>
      <c r="AL37" s="1519"/>
      <c r="AM37" s="1520"/>
      <c r="AN37" s="65"/>
      <c r="AO37" s="1093"/>
    </row>
    <row r="38" spans="1:41" ht="15" x14ac:dyDescent="0.2">
      <c r="A38" s="95" t="s">
        <v>63</v>
      </c>
      <c r="B38" s="112" t="s">
        <v>1</v>
      </c>
      <c r="C38" s="96" t="s">
        <v>64</v>
      </c>
      <c r="D38" s="312"/>
      <c r="E38" s="312"/>
      <c r="F38" s="318" t="s">
        <v>18</v>
      </c>
      <c r="G38" s="319"/>
      <c r="H38" s="312"/>
      <c r="I38" s="312"/>
      <c r="J38" s="318" t="s">
        <v>18</v>
      </c>
      <c r="K38" s="319"/>
      <c r="L38" s="312"/>
      <c r="M38" s="312"/>
      <c r="N38" s="318" t="s">
        <v>18</v>
      </c>
      <c r="O38" s="319"/>
      <c r="P38" s="312"/>
      <c r="Q38" s="312"/>
      <c r="R38" s="318" t="s">
        <v>18</v>
      </c>
      <c r="S38" s="319"/>
      <c r="T38" s="312"/>
      <c r="U38" s="312"/>
      <c r="V38" s="318" t="s">
        <v>18</v>
      </c>
      <c r="W38" s="319"/>
      <c r="X38" s="312"/>
      <c r="Y38" s="312"/>
      <c r="Z38" s="318" t="s">
        <v>18</v>
      </c>
      <c r="AA38" s="322"/>
      <c r="AB38" s="312"/>
      <c r="AC38" s="312"/>
      <c r="AD38" s="318" t="s">
        <v>18</v>
      </c>
      <c r="AE38" s="322"/>
      <c r="AF38" s="312"/>
      <c r="AG38" s="312"/>
      <c r="AH38" s="318" t="s">
        <v>18</v>
      </c>
      <c r="AI38" s="322" t="s">
        <v>109</v>
      </c>
      <c r="AJ38" s="62">
        <f t="shared" ref="AJ38:AK40" si="13">SUM(D38,H38,L38,P38,T38,X38)</f>
        <v>0</v>
      </c>
      <c r="AK38" s="312">
        <f t="shared" si="13"/>
        <v>0</v>
      </c>
      <c r="AL38" s="318" t="s">
        <v>18</v>
      </c>
      <c r="AM38" s="1066" t="s">
        <v>18</v>
      </c>
      <c r="AN38" s="58"/>
      <c r="AO38" s="1055"/>
    </row>
    <row r="39" spans="1:41" ht="15" x14ac:dyDescent="0.2">
      <c r="A39" s="113" t="s">
        <v>65</v>
      </c>
      <c r="B39" s="112" t="s">
        <v>1</v>
      </c>
      <c r="C39" s="434" t="s">
        <v>66</v>
      </c>
      <c r="D39" s="312"/>
      <c r="E39" s="312"/>
      <c r="F39" s="318" t="s">
        <v>18</v>
      </c>
      <c r="G39" s="319"/>
      <c r="H39" s="312"/>
      <c r="I39" s="312"/>
      <c r="J39" s="318" t="s">
        <v>18</v>
      </c>
      <c r="K39" s="319"/>
      <c r="L39" s="312"/>
      <c r="M39" s="312"/>
      <c r="N39" s="318" t="s">
        <v>18</v>
      </c>
      <c r="O39" s="319"/>
      <c r="P39" s="312"/>
      <c r="Q39" s="312"/>
      <c r="R39" s="318" t="s">
        <v>18</v>
      </c>
      <c r="S39" s="319"/>
      <c r="T39" s="312"/>
      <c r="U39" s="312"/>
      <c r="V39" s="318" t="s">
        <v>18</v>
      </c>
      <c r="W39" s="319"/>
      <c r="X39" s="312"/>
      <c r="Y39" s="312"/>
      <c r="Z39" s="318" t="s">
        <v>18</v>
      </c>
      <c r="AA39" s="322"/>
      <c r="AB39" s="312"/>
      <c r="AC39" s="312"/>
      <c r="AD39" s="318" t="s">
        <v>18</v>
      </c>
      <c r="AE39" s="322"/>
      <c r="AF39" s="312"/>
      <c r="AG39" s="312"/>
      <c r="AH39" s="318" t="s">
        <v>18</v>
      </c>
      <c r="AI39" s="322" t="s">
        <v>109</v>
      </c>
      <c r="AJ39" s="62">
        <f t="shared" si="13"/>
        <v>0</v>
      </c>
      <c r="AK39" s="312">
        <f t="shared" si="13"/>
        <v>0</v>
      </c>
      <c r="AL39" s="318" t="s">
        <v>18</v>
      </c>
      <c r="AM39" s="313" t="s">
        <v>18</v>
      </c>
      <c r="AN39" s="58"/>
      <c r="AO39" s="1055"/>
    </row>
    <row r="40" spans="1:41" ht="15.75" thickBot="1" x14ac:dyDescent="0.25">
      <c r="A40" s="435" t="s">
        <v>130</v>
      </c>
      <c r="B40" s="112" t="s">
        <v>1</v>
      </c>
      <c r="C40" s="436" t="s">
        <v>131</v>
      </c>
      <c r="D40" s="447"/>
      <c r="E40" s="447"/>
      <c r="F40" s="448" t="s">
        <v>18</v>
      </c>
      <c r="G40" s="449"/>
      <c r="H40" s="447"/>
      <c r="I40" s="447"/>
      <c r="J40" s="448" t="s">
        <v>18</v>
      </c>
      <c r="K40" s="449"/>
      <c r="L40" s="447"/>
      <c r="M40" s="447"/>
      <c r="N40" s="448" t="s">
        <v>18</v>
      </c>
      <c r="O40" s="449"/>
      <c r="P40" s="447"/>
      <c r="Q40" s="447"/>
      <c r="R40" s="448" t="s">
        <v>18</v>
      </c>
      <c r="S40" s="449"/>
      <c r="T40" s="447"/>
      <c r="U40" s="447"/>
      <c r="V40" s="448" t="s">
        <v>18</v>
      </c>
      <c r="W40" s="449"/>
      <c r="X40" s="447"/>
      <c r="Y40" s="447"/>
      <c r="Z40" s="448" t="s">
        <v>18</v>
      </c>
      <c r="AA40" s="450"/>
      <c r="AB40" s="447"/>
      <c r="AC40" s="447"/>
      <c r="AD40" s="448" t="s">
        <v>18</v>
      </c>
      <c r="AE40" s="450"/>
      <c r="AF40" s="447"/>
      <c r="AG40" s="447"/>
      <c r="AH40" s="448" t="s">
        <v>18</v>
      </c>
      <c r="AI40" s="450" t="s">
        <v>109</v>
      </c>
      <c r="AJ40" s="62">
        <f t="shared" si="13"/>
        <v>0</v>
      </c>
      <c r="AK40" s="312">
        <f t="shared" si="13"/>
        <v>0</v>
      </c>
      <c r="AL40" s="318" t="s">
        <v>18</v>
      </c>
      <c r="AM40" s="313" t="s">
        <v>18</v>
      </c>
      <c r="AN40" s="58"/>
      <c r="AO40" s="1055"/>
    </row>
    <row r="41" spans="1:41" s="58" customFormat="1" ht="41.25" customHeight="1" thickBot="1" x14ac:dyDescent="0.25">
      <c r="A41" s="1510" t="s">
        <v>523</v>
      </c>
      <c r="B41" s="1511"/>
      <c r="C41" s="1512"/>
      <c r="D41" s="514">
        <f t="shared" ref="D41:AK41" si="14">SUM(D38:D40)</f>
        <v>0</v>
      </c>
      <c r="E41" s="514">
        <f t="shared" si="14"/>
        <v>0</v>
      </c>
      <c r="F41" s="330">
        <f t="shared" si="14"/>
        <v>0</v>
      </c>
      <c r="G41" s="452">
        <f t="shared" si="14"/>
        <v>0</v>
      </c>
      <c r="H41" s="514">
        <f t="shared" si="14"/>
        <v>0</v>
      </c>
      <c r="I41" s="514">
        <f t="shared" si="14"/>
        <v>0</v>
      </c>
      <c r="J41" s="330">
        <f t="shared" si="14"/>
        <v>0</v>
      </c>
      <c r="K41" s="452">
        <f t="shared" si="14"/>
        <v>0</v>
      </c>
      <c r="L41" s="514">
        <f t="shared" si="14"/>
        <v>0</v>
      </c>
      <c r="M41" s="514">
        <f t="shared" si="14"/>
        <v>0</v>
      </c>
      <c r="N41" s="453">
        <f t="shared" si="14"/>
        <v>0</v>
      </c>
      <c r="O41" s="452">
        <f t="shared" si="14"/>
        <v>0</v>
      </c>
      <c r="P41" s="514">
        <f t="shared" si="14"/>
        <v>0</v>
      </c>
      <c r="Q41" s="514">
        <f t="shared" si="14"/>
        <v>0</v>
      </c>
      <c r="R41" s="330">
        <f t="shared" si="14"/>
        <v>0</v>
      </c>
      <c r="S41" s="452">
        <f t="shared" si="14"/>
        <v>0</v>
      </c>
      <c r="T41" s="514">
        <f t="shared" si="14"/>
        <v>0</v>
      </c>
      <c r="U41" s="514">
        <f t="shared" si="14"/>
        <v>0</v>
      </c>
      <c r="V41" s="330">
        <f t="shared" si="14"/>
        <v>0</v>
      </c>
      <c r="W41" s="452">
        <f t="shared" si="14"/>
        <v>0</v>
      </c>
      <c r="X41" s="514">
        <f t="shared" si="14"/>
        <v>0</v>
      </c>
      <c r="Y41" s="514">
        <f t="shared" si="14"/>
        <v>0</v>
      </c>
      <c r="Z41" s="330">
        <f t="shared" si="14"/>
        <v>0</v>
      </c>
      <c r="AA41" s="452">
        <f t="shared" si="14"/>
        <v>0</v>
      </c>
      <c r="AB41" s="514">
        <f t="shared" si="14"/>
        <v>0</v>
      </c>
      <c r="AC41" s="514">
        <f t="shared" si="14"/>
        <v>0</v>
      </c>
      <c r="AD41" s="330">
        <f t="shared" si="14"/>
        <v>0</v>
      </c>
      <c r="AE41" s="452">
        <f t="shared" si="14"/>
        <v>0</v>
      </c>
      <c r="AF41" s="514">
        <f t="shared" si="14"/>
        <v>0</v>
      </c>
      <c r="AG41" s="514">
        <f t="shared" si="14"/>
        <v>0</v>
      </c>
      <c r="AH41" s="330">
        <f t="shared" si="14"/>
        <v>0</v>
      </c>
      <c r="AI41" s="452">
        <f t="shared" si="14"/>
        <v>0</v>
      </c>
      <c r="AJ41" s="328">
        <f t="shared" si="14"/>
        <v>0</v>
      </c>
      <c r="AK41" s="329">
        <f t="shared" si="14"/>
        <v>0</v>
      </c>
      <c r="AL41" s="330" t="s">
        <v>18</v>
      </c>
      <c r="AM41" s="331" t="s">
        <v>114</v>
      </c>
      <c r="AO41" s="1055"/>
    </row>
    <row r="42" spans="1:41" s="58" customFormat="1" ht="15.75" thickBot="1" x14ac:dyDescent="0.25">
      <c r="A42" s="661"/>
      <c r="B42" s="332"/>
      <c r="C42" s="333" t="s">
        <v>110</v>
      </c>
      <c r="D42" s="356">
        <f>D36+D41</f>
        <v>206</v>
      </c>
      <c r="E42" s="356">
        <f>E36+E41</f>
        <v>330</v>
      </c>
      <c r="F42" s="335" t="s">
        <v>18</v>
      </c>
      <c r="G42" s="336" t="s">
        <v>18</v>
      </c>
      <c r="H42" s="356">
        <f>H36+H41</f>
        <v>98</v>
      </c>
      <c r="I42" s="356">
        <f>I36+I41</f>
        <v>280</v>
      </c>
      <c r="J42" s="335" t="s">
        <v>18</v>
      </c>
      <c r="K42" s="336" t="s">
        <v>18</v>
      </c>
      <c r="L42" s="356">
        <f>L36+L41</f>
        <v>126</v>
      </c>
      <c r="M42" s="356">
        <f>M36+M41</f>
        <v>266</v>
      </c>
      <c r="N42" s="337" t="s">
        <v>18</v>
      </c>
      <c r="O42" s="336" t="s">
        <v>18</v>
      </c>
      <c r="P42" s="356">
        <f>P36+P41</f>
        <v>112</v>
      </c>
      <c r="Q42" s="356">
        <f>Q36+Q41</f>
        <v>266</v>
      </c>
      <c r="R42" s="335" t="s">
        <v>18</v>
      </c>
      <c r="S42" s="336" t="s">
        <v>18</v>
      </c>
      <c r="T42" s="356">
        <f>T36+T41</f>
        <v>168</v>
      </c>
      <c r="U42" s="356">
        <f>U36+U41</f>
        <v>252</v>
      </c>
      <c r="V42" s="335" t="s">
        <v>18</v>
      </c>
      <c r="W42" s="336" t="s">
        <v>18</v>
      </c>
      <c r="X42" s="356">
        <f>X36+X41</f>
        <v>126</v>
      </c>
      <c r="Y42" s="356">
        <f>Y36+Y41</f>
        <v>280</v>
      </c>
      <c r="Z42" s="335" t="s">
        <v>18</v>
      </c>
      <c r="AA42" s="336" t="s">
        <v>18</v>
      </c>
      <c r="AB42" s="356">
        <f>AB36+AB41</f>
        <v>112</v>
      </c>
      <c r="AC42" s="356">
        <f>AC36+AC41</f>
        <v>266</v>
      </c>
      <c r="AD42" s="335" t="s">
        <v>18</v>
      </c>
      <c r="AE42" s="336" t="s">
        <v>18</v>
      </c>
      <c r="AF42" s="356">
        <f>AF36+AF41</f>
        <v>84</v>
      </c>
      <c r="AG42" s="356">
        <f>AG36+AG41</f>
        <v>194</v>
      </c>
      <c r="AH42" s="335" t="s">
        <v>18</v>
      </c>
      <c r="AI42" s="336" t="s">
        <v>18</v>
      </c>
      <c r="AJ42" s="408">
        <f>SUM(AJ36+AJ41)</f>
        <v>1032</v>
      </c>
      <c r="AK42" s="454">
        <f>SUM(AK36+AK41)</f>
        <v>2134</v>
      </c>
      <c r="AL42" s="330" t="s">
        <v>18</v>
      </c>
      <c r="AM42" s="331" t="s">
        <v>114</v>
      </c>
      <c r="AO42" s="1055"/>
    </row>
    <row r="43" spans="1:41" s="58" customFormat="1" ht="16.5" thickTop="1" thickBot="1" x14ac:dyDescent="0.25">
      <c r="A43" s="1513" t="s">
        <v>390</v>
      </c>
      <c r="B43" s="1514"/>
      <c r="C43" s="1514"/>
      <c r="D43" s="1372"/>
      <c r="E43" s="1372"/>
      <c r="F43" s="1372"/>
      <c r="G43" s="1372"/>
      <c r="H43" s="1372"/>
      <c r="I43" s="1372"/>
      <c r="J43" s="1372"/>
      <c r="K43" s="1372"/>
      <c r="L43" s="1372"/>
      <c r="M43" s="1372"/>
      <c r="N43" s="1372"/>
      <c r="O43" s="1372"/>
      <c r="P43" s="1372"/>
      <c r="Q43" s="1372"/>
      <c r="R43" s="1372"/>
      <c r="S43" s="1372"/>
      <c r="T43" s="1372"/>
      <c r="U43" s="1372"/>
      <c r="V43" s="1372"/>
      <c r="W43" s="1372"/>
      <c r="X43" s="1372"/>
      <c r="Y43" s="1372"/>
      <c r="Z43" s="1372"/>
      <c r="AA43" s="1372"/>
      <c r="AB43" s="458"/>
      <c r="AC43" s="458"/>
      <c r="AD43" s="458"/>
      <c r="AE43" s="458"/>
      <c r="AF43" s="458"/>
      <c r="AG43" s="458"/>
      <c r="AH43" s="458"/>
      <c r="AI43" s="458"/>
      <c r="AJ43" s="1525"/>
      <c r="AK43" s="1525"/>
      <c r="AL43" s="1525"/>
      <c r="AM43" s="1526"/>
      <c r="AO43" s="1064"/>
    </row>
    <row r="44" spans="1:41" s="58" customFormat="1" x14ac:dyDescent="0.2">
      <c r="A44" s="836" t="s">
        <v>189</v>
      </c>
      <c r="B44" s="837" t="s">
        <v>1</v>
      </c>
      <c r="C44" s="838" t="s">
        <v>21</v>
      </c>
      <c r="D44" s="839"/>
      <c r="E44" s="839"/>
      <c r="F44" s="840"/>
      <c r="G44" s="841"/>
      <c r="H44" s="839"/>
      <c r="I44" s="839"/>
      <c r="J44" s="840"/>
      <c r="K44" s="841"/>
      <c r="L44" s="839"/>
      <c r="M44" s="839"/>
      <c r="N44" s="840"/>
      <c r="O44" s="840"/>
      <c r="P44" s="839"/>
      <c r="Q44" s="839">
        <v>160</v>
      </c>
      <c r="R44" s="840">
        <v>5</v>
      </c>
      <c r="S44" s="841" t="s">
        <v>87</v>
      </c>
      <c r="T44" s="839"/>
      <c r="U44" s="839"/>
      <c r="V44" s="840"/>
      <c r="W44" s="840"/>
      <c r="X44" s="839"/>
      <c r="Y44" s="252"/>
      <c r="Z44" s="253"/>
      <c r="AA44" s="706"/>
      <c r="AB44" s="839"/>
      <c r="AC44" s="252"/>
      <c r="AD44" s="253"/>
      <c r="AE44" s="706"/>
      <c r="AF44" s="839"/>
      <c r="AG44" s="252"/>
      <c r="AH44" s="253"/>
      <c r="AI44" s="845"/>
      <c r="AJ44" s="459">
        <f t="shared" ref="AJ44:AJ45" si="15">SUM(D44,H44,L44,P44,T44,X44)</f>
        <v>0</v>
      </c>
      <c r="AK44" s="459">
        <f t="shared" ref="AK44:AK45" si="16">SUM(E44,I44,M44,Q44,U44,Y44)</f>
        <v>160</v>
      </c>
      <c r="AL44" s="459">
        <f t="shared" ref="AL44:AL45" si="17">IF(J44+F44+N44+R44+V44+Z44=0,"",J44+F44+N44+R44+V44+Z44)</f>
        <v>5</v>
      </c>
      <c r="AM44" s="892">
        <f t="shared" ref="AM44:AM45" si="18">SUM(AJ44,AK44)</f>
        <v>160</v>
      </c>
      <c r="AN44" s="1140" t="s">
        <v>160</v>
      </c>
      <c r="AO44" s="1125" t="s">
        <v>170</v>
      </c>
    </row>
    <row r="45" spans="1:41" s="58" customFormat="1" x14ac:dyDescent="0.2">
      <c r="A45" s="849" t="s">
        <v>474</v>
      </c>
      <c r="B45" s="850" t="s">
        <v>1</v>
      </c>
      <c r="C45" s="851" t="s">
        <v>60</v>
      </c>
      <c r="D45" s="839"/>
      <c r="E45" s="839"/>
      <c r="F45" s="840"/>
      <c r="G45" s="852"/>
      <c r="H45" s="839"/>
      <c r="I45" s="839"/>
      <c r="J45" s="840"/>
      <c r="K45" s="852"/>
      <c r="L45" s="839"/>
      <c r="M45" s="839"/>
      <c r="N45" s="840"/>
      <c r="O45" s="840"/>
      <c r="P45" s="839"/>
      <c r="Q45" s="839"/>
      <c r="R45" s="840"/>
      <c r="S45" s="852"/>
      <c r="T45" s="839"/>
      <c r="U45" s="839"/>
      <c r="V45" s="840"/>
      <c r="W45" s="840"/>
      <c r="X45" s="839"/>
      <c r="Y45" s="252">
        <v>160</v>
      </c>
      <c r="Z45" s="253">
        <v>5</v>
      </c>
      <c r="AA45" s="254" t="s">
        <v>87</v>
      </c>
      <c r="AB45" s="839"/>
      <c r="AC45" s="252"/>
      <c r="AD45" s="253"/>
      <c r="AE45" s="254"/>
      <c r="AF45" s="839"/>
      <c r="AG45" s="252"/>
      <c r="AH45" s="253"/>
      <c r="AI45" s="941"/>
      <c r="AJ45" s="459">
        <f t="shared" si="15"/>
        <v>0</v>
      </c>
      <c r="AK45" s="459">
        <f t="shared" si="16"/>
        <v>160</v>
      </c>
      <c r="AL45" s="459">
        <f t="shared" si="17"/>
        <v>5</v>
      </c>
      <c r="AM45" s="892">
        <f t="shared" si="18"/>
        <v>160</v>
      </c>
      <c r="AN45" s="1049" t="s">
        <v>160</v>
      </c>
      <c r="AO45" s="1125" t="s">
        <v>170</v>
      </c>
    </row>
    <row r="46" spans="1:41" s="58" customFormat="1" ht="13.5" thickBot="1" x14ac:dyDescent="0.25">
      <c r="A46" s="849" t="s">
        <v>475</v>
      </c>
      <c r="B46" s="850" t="s">
        <v>1</v>
      </c>
      <c r="C46" s="851" t="s">
        <v>398</v>
      </c>
      <c r="D46" s="839"/>
      <c r="E46" s="839"/>
      <c r="F46" s="840"/>
      <c r="G46" s="852"/>
      <c r="H46" s="839"/>
      <c r="I46" s="839"/>
      <c r="J46" s="840"/>
      <c r="K46" s="852"/>
      <c r="L46" s="839"/>
      <c r="M46" s="839"/>
      <c r="N46" s="840"/>
      <c r="O46" s="840"/>
      <c r="P46" s="839"/>
      <c r="Q46" s="839"/>
      <c r="R46" s="840"/>
      <c r="S46" s="852"/>
      <c r="T46" s="839"/>
      <c r="U46" s="839"/>
      <c r="V46" s="840"/>
      <c r="W46" s="840"/>
      <c r="X46" s="839"/>
      <c r="Y46" s="252"/>
      <c r="Z46" s="253"/>
      <c r="AA46" s="254"/>
      <c r="AB46" s="839"/>
      <c r="AC46" s="252"/>
      <c r="AD46" s="253"/>
      <c r="AE46" s="254"/>
      <c r="AF46" s="839"/>
      <c r="AG46" s="252">
        <v>80</v>
      </c>
      <c r="AH46" s="253">
        <v>3</v>
      </c>
      <c r="AI46" s="941" t="s">
        <v>87</v>
      </c>
      <c r="AJ46" s="459">
        <f t="shared" ref="AJ46" si="19">SUM(AF46,AB46)</f>
        <v>0</v>
      </c>
      <c r="AK46" s="459">
        <f t="shared" ref="AK46" si="20">SUM(AG46,AC46)</f>
        <v>80</v>
      </c>
      <c r="AL46" s="459">
        <f t="shared" ref="AL46" si="21">SUM(AH46,AD46)</f>
        <v>3</v>
      </c>
      <c r="AM46" s="892">
        <f t="shared" ref="AM46" si="22">SUM(AJ46,AK46)</f>
        <v>80</v>
      </c>
      <c r="AN46" s="1062" t="s">
        <v>160</v>
      </c>
      <c r="AO46" s="1125" t="s">
        <v>170</v>
      </c>
    </row>
    <row r="47" spans="1:41" s="58" customFormat="1" ht="15.75" thickBot="1" x14ac:dyDescent="0.25">
      <c r="A47" s="1521" t="s">
        <v>466</v>
      </c>
      <c r="B47" s="1522"/>
      <c r="C47" s="1523"/>
      <c r="D47" s="347"/>
      <c r="E47" s="347"/>
      <c r="F47" s="347"/>
      <c r="G47" s="347"/>
      <c r="H47" s="347"/>
      <c r="I47" s="347"/>
      <c r="J47" s="347"/>
      <c r="K47" s="347"/>
      <c r="L47" s="347"/>
      <c r="M47" s="347"/>
      <c r="N47" s="347"/>
      <c r="O47" s="394"/>
      <c r="P47" s="394">
        <v>0</v>
      </c>
      <c r="Q47" s="394">
        <v>160</v>
      </c>
      <c r="R47" s="394">
        <v>5</v>
      </c>
      <c r="S47" s="394" t="s">
        <v>18</v>
      </c>
      <c r="T47" s="396"/>
      <c r="U47" s="396"/>
      <c r="V47" s="396"/>
      <c r="W47" s="396"/>
      <c r="X47" s="396">
        <v>0</v>
      </c>
      <c r="Y47" s="396">
        <v>160</v>
      </c>
      <c r="Z47" s="396">
        <v>5</v>
      </c>
      <c r="AA47" s="396" t="s">
        <v>18</v>
      </c>
      <c r="AB47" s="396"/>
      <c r="AC47" s="396"/>
      <c r="AD47" s="396"/>
      <c r="AE47" s="396"/>
      <c r="AF47" s="396">
        <v>0</v>
      </c>
      <c r="AG47" s="396">
        <v>80</v>
      </c>
      <c r="AH47" s="396">
        <v>3</v>
      </c>
      <c r="AI47" s="396" t="s">
        <v>18</v>
      </c>
      <c r="AJ47" s="459">
        <f>SUM(AJ44:AJ46)</f>
        <v>0</v>
      </c>
      <c r="AK47" s="459">
        <f>SUM(AK44:AK46)</f>
        <v>400</v>
      </c>
      <c r="AL47" s="459">
        <f>SUM(AL44:AL46)</f>
        <v>13</v>
      </c>
      <c r="AM47" s="892">
        <f>SUM(AM44:AM46)</f>
        <v>400</v>
      </c>
      <c r="AN47" s="1147"/>
    </row>
    <row r="48" spans="1:41" ht="16.5" thickBot="1" x14ac:dyDescent="0.25">
      <c r="A48" s="1499" t="s">
        <v>477</v>
      </c>
      <c r="B48" s="1500"/>
      <c r="C48" s="1501"/>
      <c r="D48" s="307">
        <f>SUM(D10,D35)</f>
        <v>206</v>
      </c>
      <c r="E48" s="307">
        <f>SUM(E10,E35)</f>
        <v>330</v>
      </c>
      <c r="F48" s="307">
        <f>SUM(F36,F47)</f>
        <v>30</v>
      </c>
      <c r="G48" s="355"/>
      <c r="H48" s="307">
        <f>SUM(H10,H35)</f>
        <v>98</v>
      </c>
      <c r="I48" s="307">
        <f>SUM(I10,I35)</f>
        <v>280</v>
      </c>
      <c r="J48" s="307">
        <f>SUM(J36,J47)</f>
        <v>32</v>
      </c>
      <c r="K48" s="355"/>
      <c r="L48" s="307">
        <f>SUM(L10,L35)</f>
        <v>126</v>
      </c>
      <c r="M48" s="307">
        <f>SUM(M10,M35)</f>
        <v>266</v>
      </c>
      <c r="N48" s="307">
        <f>SUM(N36,N47)</f>
        <v>27</v>
      </c>
      <c r="O48" s="355"/>
      <c r="P48" s="307">
        <f>SUM(P10,P35)</f>
        <v>112</v>
      </c>
      <c r="Q48" s="307">
        <f>SUM(Q10,Q35)</f>
        <v>266</v>
      </c>
      <c r="R48" s="307">
        <f>SUM(R36,R47)</f>
        <v>30</v>
      </c>
      <c r="S48" s="355"/>
      <c r="T48" s="460">
        <f>SUM(T10,T35)</f>
        <v>168</v>
      </c>
      <c r="U48" s="460">
        <f>SUM(U10,U35)</f>
        <v>252</v>
      </c>
      <c r="V48" s="460">
        <f>SUM(V36,V47)</f>
        <v>30</v>
      </c>
      <c r="W48" s="461"/>
      <c r="X48" s="462">
        <f>SUM(X10,X35)</f>
        <v>126</v>
      </c>
      <c r="Y48" s="460">
        <f>SUM(Y10,Y35)</f>
        <v>280</v>
      </c>
      <c r="Z48" s="460">
        <f>SUM(Z36,Z47)</f>
        <v>30</v>
      </c>
      <c r="AA48" s="461"/>
      <c r="AB48" s="462">
        <f>SUM(AB10,AB35)</f>
        <v>112</v>
      </c>
      <c r="AC48" s="460">
        <f>SUM(AC10,AC35)</f>
        <v>266</v>
      </c>
      <c r="AD48" s="460">
        <f>SUM(AD36,AD47)</f>
        <v>31</v>
      </c>
      <c r="AE48" s="461"/>
      <c r="AF48" s="462">
        <f>SUM(AF10,AF35)</f>
        <v>84</v>
      </c>
      <c r="AG48" s="460">
        <f>SUM(AG10,AG35)</f>
        <v>194</v>
      </c>
      <c r="AH48" s="460">
        <f>SUM(AH36,AH47)</f>
        <v>30</v>
      </c>
      <c r="AI48" s="461" t="s">
        <v>18</v>
      </c>
      <c r="AJ48" s="462">
        <v>1030</v>
      </c>
      <c r="AK48" s="469">
        <v>2100</v>
      </c>
      <c r="AL48" s="991">
        <f>SUM(AL36,AL47)</f>
        <v>240</v>
      </c>
      <c r="AM48" s="1146">
        <f>AM25+AM47</f>
        <v>456</v>
      </c>
      <c r="AN48" s="1144"/>
      <c r="AO48" s="1144"/>
    </row>
    <row r="49" spans="1:39" s="58" customFormat="1" ht="15.75" thickBot="1" x14ac:dyDescent="0.25">
      <c r="A49" s="1515" t="s">
        <v>19</v>
      </c>
      <c r="B49" s="1378"/>
      <c r="C49" s="1378"/>
      <c r="D49" s="1378"/>
      <c r="E49" s="1378"/>
      <c r="F49" s="1378"/>
      <c r="G49" s="1378"/>
      <c r="H49" s="1378"/>
      <c r="I49" s="1378"/>
      <c r="J49" s="1378"/>
      <c r="K49" s="1378"/>
      <c r="L49" s="1378"/>
      <c r="M49" s="1378"/>
      <c r="N49" s="1378"/>
      <c r="O49" s="1378"/>
      <c r="P49" s="1378"/>
      <c r="Q49" s="1378"/>
      <c r="R49" s="1378"/>
      <c r="S49" s="1378"/>
      <c r="T49" s="404"/>
      <c r="U49" s="404"/>
      <c r="V49" s="404"/>
      <c r="W49" s="404"/>
      <c r="X49" s="404"/>
      <c r="Y49" s="404"/>
      <c r="Z49" s="404"/>
      <c r="AA49" s="404"/>
      <c r="AB49" s="404"/>
      <c r="AC49" s="404"/>
      <c r="AD49" s="404"/>
      <c r="AE49" s="404"/>
      <c r="AF49" s="404"/>
      <c r="AG49" s="404"/>
      <c r="AH49" s="404"/>
      <c r="AI49" s="404"/>
      <c r="AJ49" s="486"/>
      <c r="AK49" s="486"/>
      <c r="AL49" s="486"/>
      <c r="AM49" s="487"/>
    </row>
    <row r="50" spans="1:39" s="58" customFormat="1" ht="15.75" x14ac:dyDescent="0.25">
      <c r="A50" s="154"/>
      <c r="B50" s="155"/>
      <c r="C50" s="156" t="s">
        <v>15</v>
      </c>
      <c r="D50" s="1380"/>
      <c r="E50" s="1381"/>
      <c r="F50" s="1381"/>
      <c r="G50" s="484" t="str">
        <f>IF(COUNTIF(G$12:G$41,"A")+COUNTIF(SZAK!G$10:G$89,"A")=0,"0",COUNTIF(G$12:G$41,"A")+COUNTIF(SZAK!G$10:G$89,"A"))</f>
        <v>0</v>
      </c>
      <c r="H50" s="1380" t="str">
        <f>IF(COUNTIF(I17:I41,"A")=0,"",COUNTIF(I17:I41,"A"))</f>
        <v/>
      </c>
      <c r="I50" s="1381"/>
      <c r="J50" s="1381"/>
      <c r="K50" s="484">
        <f>IF(COUNTIF(K$12:K$41,"A")+COUNTIF(SZAK!K$10:K$89,"A")=0,"0",COUNTIF(K$12:K$41,"A")+COUNTIF(SZAK!K$10:K$89,"A"))</f>
        <v>1</v>
      </c>
      <c r="L50" s="1380"/>
      <c r="M50" s="1381"/>
      <c r="N50" s="1381"/>
      <c r="O50" s="484" t="str">
        <f>IF(COUNTIF(O$12:O$41,"A")+COUNTIF(SZAK!O$10:O$89,"A")=0,"0",COUNTIF(O$12:O$41,"A")+COUNTIF(SZAK!O$10:O$89,"A"))</f>
        <v>0</v>
      </c>
      <c r="P50" s="1380"/>
      <c r="Q50" s="1381"/>
      <c r="R50" s="1381"/>
      <c r="S50" s="484" t="str">
        <f>IF(COUNTIF(S$12:S$41,"A")+COUNTIF(SZAK!S$10:S$89,"A")=0,"0",COUNTIF(S$12:S$41,"A")+COUNTIF(SZAK!S$10:S$89,"A"))</f>
        <v>0</v>
      </c>
      <c r="T50" s="1380" t="str">
        <f>IF(COUNTIF(U17:U41,"A")=0,"",COUNTIF(U17:U41,"A"))</f>
        <v/>
      </c>
      <c r="U50" s="1381"/>
      <c r="V50" s="1381"/>
      <c r="W50" s="484" t="str">
        <f>IF(COUNTIF(W$12:W$41,"A")+COUNTIF(SZAK!W$10:W$89,"A")=0,"0",COUNTIF(W$12:W$41,"A")+COUNTIF(SZAK!W$10:W$89,"A"))</f>
        <v>0</v>
      </c>
      <c r="X50" s="1380" t="str">
        <f>IF(COUNTIF(Y17:Y41,"A")=0,"",COUNTIF(Y17:Y41,"A"))</f>
        <v/>
      </c>
      <c r="Y50" s="1381"/>
      <c r="Z50" s="1381"/>
      <c r="AA50" s="484" t="str">
        <f>IF(COUNTIF(AA$12:AA$41,"A")+COUNTIF(SZAK!AA$10:AA$89,"A")=0,"0",COUNTIF(AA$12:AA$41,"A")+COUNTIF(SZAK!AA$10:AA$89,"A"))</f>
        <v>0</v>
      </c>
      <c r="AB50" s="1380" t="str">
        <f>IF(COUNTIF(AC17:AC41,"A")=0,"",COUNTIF(AC17:AC41,"A"))</f>
        <v/>
      </c>
      <c r="AC50" s="1381"/>
      <c r="AD50" s="1381"/>
      <c r="AE50" s="484" t="str">
        <f>IF(COUNTIF(AE$12:AE$41,"A")+COUNTIF(SZAK!AE$10:AE$89,"A")=0,"0",COUNTIF(AE$12:AE$41,"A")+COUNTIF(SZAK!AE$10:AE$89,"A"))</f>
        <v>0</v>
      </c>
      <c r="AF50" s="157"/>
      <c r="AG50" s="158"/>
      <c r="AH50" s="159"/>
      <c r="AI50" s="484" t="str">
        <f>IF(COUNTIF(AI$12:AI$41,"A")+COUNTIF(SZAK!AI$10:AI$89,"A")=0,"0",COUNTIF(AI$12:AI$41,"A")+COUNTIF(SZAK!AI$10:AI$89,"A"))</f>
        <v>0</v>
      </c>
      <c r="AJ50" s="1380"/>
      <c r="AK50" s="1381"/>
      <c r="AL50" s="1381"/>
      <c r="AM50" s="506">
        <f t="shared" ref="AM50:AM57" si="23">IF(SUM(G50:AL50)=0,"0",SUM(G50:AL50))</f>
        <v>1</v>
      </c>
    </row>
    <row r="51" spans="1:39" s="58" customFormat="1" ht="15.75" x14ac:dyDescent="0.25">
      <c r="A51" s="160"/>
      <c r="B51" s="161"/>
      <c r="C51" s="162" t="s">
        <v>16</v>
      </c>
      <c r="D51" s="1382"/>
      <c r="E51" s="1386"/>
      <c r="F51" s="1386"/>
      <c r="G51" s="11" t="str">
        <f>IF(COUNTIF(G$12:G$41,"B")+COUNTIF(SZAK!G$10:G$89,"B")=0,"0",COUNTIF(G$12:G$41,"B")+COUNTIF(SZAK!G$10:G$89,"B"))</f>
        <v>0</v>
      </c>
      <c r="H51" s="1382" t="str">
        <f>IF(COUNTIF(I17:I41,"B")=0,"",COUNTIF(I17:I41,"B"))</f>
        <v/>
      </c>
      <c r="I51" s="1386"/>
      <c r="J51" s="1386"/>
      <c r="K51" s="11" t="str">
        <f>IF(COUNTIF(K$12:K$41,"B")+COUNTIF(SZAK!K$10:K$89,"B")=0,"0",COUNTIF(K$12:K$41,"B")+COUNTIF(SZAK!K$10:K$89,"B"))</f>
        <v>0</v>
      </c>
      <c r="L51" s="1382"/>
      <c r="M51" s="1386"/>
      <c r="N51" s="1386"/>
      <c r="O51" s="11" t="str">
        <f>IF(COUNTIF(O$12:O$41,"B")+COUNTIF(SZAK!O$10:O$89,"B")=0,"0",COUNTIF(O$12:O$41,"B")+COUNTIF(SZAK!O$10:O$89,"B"))</f>
        <v>0</v>
      </c>
      <c r="P51" s="1382"/>
      <c r="Q51" s="1386"/>
      <c r="R51" s="1386"/>
      <c r="S51" s="11" t="str">
        <f>IF(COUNTIF(S$12:S$41,"B")+COUNTIF(SZAK!S$10:S$89,"B")=0,"0",COUNTIF(S$12:S$41,"B")+COUNTIF(SZAK!S$10:S$89,"B"))</f>
        <v>0</v>
      </c>
      <c r="T51" s="1382" t="str">
        <f>IF(COUNTIF(U17:U41,"B")=0,"",COUNTIF(U17:U41,"B"))</f>
        <v/>
      </c>
      <c r="U51" s="1386"/>
      <c r="V51" s="1386"/>
      <c r="W51" s="11" t="str">
        <f>IF(COUNTIF(W$12:W$41,"B")+COUNTIF(SZAK!W$10:W$89,"B")=0,"0",COUNTIF(W$12:W$41,"B")+COUNTIF(SZAK!W$10:W$89,"B"))</f>
        <v>0</v>
      </c>
      <c r="X51" s="1382" t="str">
        <f>IF(COUNTIF(Y17:Y41,"B")=0,"",COUNTIF(Y17:Y41,"B"))</f>
        <v/>
      </c>
      <c r="Y51" s="1386"/>
      <c r="Z51" s="1386"/>
      <c r="AA51" s="11" t="str">
        <f>IF(COUNTIF(AA$12:AA$41,"B")+COUNTIF(SZAK!AA$10:AA$89,"B")=0,"0",COUNTIF(AA$12:AA$41,"B")+COUNTIF(SZAK!AA$10:AA$89,"B"))</f>
        <v>0</v>
      </c>
      <c r="AB51" s="1382" t="str">
        <f>IF(COUNTIF(AC17:AC41,"B")=0,"",COUNTIF(AC17:AC41,"B"))</f>
        <v/>
      </c>
      <c r="AC51" s="1386"/>
      <c r="AD51" s="1386"/>
      <c r="AE51" s="11" t="str">
        <f>IF(COUNTIF(AE$12:AE$41,"B")+COUNTIF(SZAK!AE$10:AE$89,"B")=0,"0",COUNTIF(AE$12:AE$41,"B")+COUNTIF(SZAK!AE$10:AE$89,"B"))</f>
        <v>0</v>
      </c>
      <c r="AF51" s="163"/>
      <c r="AG51" s="164"/>
      <c r="AH51" s="62"/>
      <c r="AI51" s="11">
        <f>IF(COUNTIF(AI$12:AI$41,"B")+COUNTIF(SZAK!AI$10:AI$89,"B")=0,"0",COUNTIF(AI$12:AI$41,"B")+COUNTIF(SZAK!AI$10:AI$89,"B"))</f>
        <v>1</v>
      </c>
      <c r="AJ51" s="1382"/>
      <c r="AK51" s="1386"/>
      <c r="AL51" s="1386"/>
      <c r="AM51" s="169">
        <f t="shared" si="23"/>
        <v>1</v>
      </c>
    </row>
    <row r="52" spans="1:39" s="58" customFormat="1" ht="15.75" x14ac:dyDescent="0.25">
      <c r="A52" s="160"/>
      <c r="B52" s="161"/>
      <c r="C52" s="162" t="s">
        <v>490</v>
      </c>
      <c r="D52" s="1382"/>
      <c r="E52" s="1386"/>
      <c r="F52" s="1386"/>
      <c r="G52" s="11">
        <f>IF(COUNTIF(G$12:G$41,"ÉÉ")+COUNTIF(G$12:G$41,"ÉÉ(Z)")+COUNTIF(SZAK!G$10:G$89,"ÉÉ")+COUNTIF(SZAK!G$10:G$89,"ÉÉ(Z)")=0,"0",COUNTIF(G$12:G$41,"ÉÉ")+COUNTIF(G$12:G$41,"ÉÉ(Z)")+COUNTIF(SZAK!G$10:G$89,"ÉÉ")+COUNTIF(SZAK!G$10:G$89,"ÉÉ(Z)"))</f>
        <v>3</v>
      </c>
      <c r="H52" s="1382" t="str">
        <f>IF(COUNTIF(I17:I41,"ÉÉ")=0,"",COUNTIF(I17:I41,"ÉÉ"))</f>
        <v/>
      </c>
      <c r="I52" s="1386"/>
      <c r="J52" s="1386"/>
      <c r="K52" s="11">
        <f>IF(COUNTIF(K$12:K$41,"ÉÉ")+COUNTIF(K$12:K$41,"ÉÉ(Z)")+COUNTIF(SZAK!K$10:K$89,"ÉÉ")+COUNTIF(SZAK!K$10:K$89,"ÉÉ(Z)")=0,"0",COUNTIF(K$12:K$41,"ÉÉ")+COUNTIF(K$12:K$41,"ÉÉ(Z)")+COUNTIF(SZAK!K$10:K$89,"ÉÉ")+COUNTIF(SZAK!K$10:K$89,"ÉÉ(Z)"))</f>
        <v>3</v>
      </c>
      <c r="L52" s="1382"/>
      <c r="M52" s="1386"/>
      <c r="N52" s="1386"/>
      <c r="O52" s="11">
        <f>IF(COUNTIF(O$12:O$41,"ÉÉ")+COUNTIF(O$12:O$41,"ÉÉ(Z)")+COUNTIF(SZAK!O$10:O$89,"ÉÉ")+COUNTIF(SZAK!O$10:O$89,"ÉÉ(Z)")=0,"0",COUNTIF(O$12:O$41,"ÉÉ")+COUNTIF(O$12:O$41,"ÉÉ(Z)")+COUNTIF(SZAK!O$10:O$89,"ÉÉ")+COUNTIF(SZAK!O$10:O$89,"ÉÉ(Z)"))</f>
        <v>1</v>
      </c>
      <c r="P52" s="1382"/>
      <c r="Q52" s="1386"/>
      <c r="R52" s="1386"/>
      <c r="S52" s="11">
        <f>IF(COUNTIF(S$12:S$41,"ÉÉ")+COUNTIF(S$12:S$41,"ÉÉ(Z)")+COUNTIF(SZAK!S$10:S$89,"ÉÉ")+COUNTIF(SZAK!S$10:S$89,"ÉÉ(Z)")=0,"0",COUNTIF(S$12:S$41,"ÉÉ")+COUNTIF(S$12:S$41,"ÉÉ(Z)")+COUNTIF(SZAK!S$10:S$89,"ÉÉ")+COUNTIF(SZAK!S$10:S$89,"ÉÉ(Z)"))</f>
        <v>3</v>
      </c>
      <c r="T52" s="1382" t="str">
        <f>IF(COUNTIF(U17:U41,"ÉÉ")=0,"",COUNTIF(U17:U41,"ÉÉ"))</f>
        <v/>
      </c>
      <c r="U52" s="1386"/>
      <c r="V52" s="1386"/>
      <c r="W52" s="11">
        <f>IF(COUNTIF(W$12:W$41,"ÉÉ")+COUNTIF(W$12:W$41,"ÉÉ(Z)")+COUNTIF(SZAK!W$10:W$89,"ÉÉ")+COUNTIF(SZAK!W$10:W$89,"ÉÉ(Z)")=0,"0",COUNTIF(W$12:W$41,"ÉÉ")+COUNTIF(W$12:W$41,"ÉÉ(Z)")+COUNTIF(SZAK!W$10:W$89,"ÉÉ")+COUNTIF(SZAK!W$10:W$89,"ÉÉ(Z)"))</f>
        <v>1</v>
      </c>
      <c r="X52" s="1382" t="str">
        <f>IF(COUNTIF(Y17:Y41,"ÉÉ")=0,"",COUNTIF(Y17:Y41,"ÉÉ"))</f>
        <v/>
      </c>
      <c r="Y52" s="1386"/>
      <c r="Z52" s="1386"/>
      <c r="AA52" s="11">
        <f>IF(COUNTIF(AA$12:AA$41,"ÉÉ")+COUNTIF(AA$12:AA$41,"ÉÉ(Z)")+COUNTIF(SZAK!AA$10:AA$89,"ÉÉ")+COUNTIF(SZAK!AA$10:AA$89,"ÉÉ(Z)")=0,"0",COUNTIF(AA$12:AA$41,"ÉÉ")+COUNTIF(AA$12:AA$41,"ÉÉ(Z)")+COUNTIF(SZAK!AA$10:AA$89,"ÉÉ")+COUNTIF(SZAK!AA$10:AA$89,"ÉÉ(Z)"))</f>
        <v>1</v>
      </c>
      <c r="AB52" s="1382" t="str">
        <f>IF(COUNTIF(AC17:AC41,"ÉÉ")=0,"",COUNTIF(AC17:AC41,"ÉÉ"))</f>
        <v/>
      </c>
      <c r="AC52" s="1386"/>
      <c r="AD52" s="1386"/>
      <c r="AE52" s="11">
        <f>IF(COUNTIF(AE$12:AE$41,"ÉÉ")+COUNTIF(AE$12:AE$41,"ÉÉ(Z)")+COUNTIF(SZAK!AE$10:AE$89,"ÉÉ")+COUNTIF(SZAK!AE$10:AE$89,"ÉÉ(Z)")=0,"0",COUNTIF(AE$12:AE$41,"ÉÉ")+COUNTIF(AE$12:AE$41,"ÉÉ(Z)")+COUNTIF(SZAK!AE$10:AE$89,"ÉÉ")+COUNTIF(SZAK!AE$10:AE$89,"ÉÉ(Z)"))</f>
        <v>2</v>
      </c>
      <c r="AF52" s="163"/>
      <c r="AG52" s="164"/>
      <c r="AH52" s="62"/>
      <c r="AI52" s="11" t="str">
        <f>IF(COUNTIF(AI$12:AI$41,"ÉÉ")+COUNTIF(AI$12:AI$41,"ÉÉ(Z)")+COUNTIF(SZAK!AI$10:AI$89,"ÉÉ")+COUNTIF(SZAK!AI$10:AI$89,"ÉÉ(Z)")=0,"0",COUNTIF(AI$12:AI$41,"ÉÉ")+COUNTIF(AI$12:AI$41,"ÉÉ(Z)")+COUNTIF(SZAK!AI$10:AI$89,"ÉÉ")+COUNTIF(SZAK!AI$10:AI$89,"ÉÉ(Z)"))</f>
        <v>0</v>
      </c>
      <c r="AJ52" s="1382"/>
      <c r="AK52" s="1386"/>
      <c r="AL52" s="1386"/>
      <c r="AM52" s="169">
        <f t="shared" si="23"/>
        <v>14</v>
      </c>
    </row>
    <row r="53" spans="1:39" s="58" customFormat="1" ht="15.75" x14ac:dyDescent="0.25">
      <c r="A53" s="160"/>
      <c r="B53" s="161"/>
      <c r="C53" s="162" t="s">
        <v>491</v>
      </c>
      <c r="D53" s="1382"/>
      <c r="E53" s="1386"/>
      <c r="F53" s="1386"/>
      <c r="G53" s="11">
        <f>IF(COUNTIF(G$12:G$41,"GYJ")+COUNTIF(G$12:G$41,"GYJ(Z)")+COUNTIF(SZAK!G$10:G$89,"GYJ")+COUNTIF(SZAK!G$10:G$89,"GYJ(Z)")=0,"0",COUNTIF(G$12:G$41,"GYJ")+COUNTIF(G$12:G$41,"GYJ(Z)")+COUNTIF(SZAK!G$10:G$89,"GYJ")+COUNTIF(SZAK!G$10:G$89,"GYJ(Z)"))</f>
        <v>2</v>
      </c>
      <c r="H53" s="1382" t="str">
        <f>IF(COUNTIF(I17:I41,"GYJ")=0,"",COUNTIF(I17:I41,"GYJ"))</f>
        <v/>
      </c>
      <c r="I53" s="1386"/>
      <c r="J53" s="1386"/>
      <c r="K53" s="11">
        <f>IF(COUNTIF(K$12:K$41,"GYJ")+COUNTIF(K$12:K$41,"GYJ(Z)")+COUNTIF(SZAK!K$10:K$89,"GYJ")+COUNTIF(SZAK!K$10:K$89,"GYJ(Z)")=0,"0",COUNTIF(K$12:K$41,"GYJ")+COUNTIF(K$12:K$41,"GYJ(Z)")+COUNTIF(SZAK!K$10:K$89,"GYJ")+COUNTIF(SZAK!K$10:K$89,"GYJ(Z)"))</f>
        <v>4</v>
      </c>
      <c r="L53" s="1382"/>
      <c r="M53" s="1386"/>
      <c r="N53" s="1386"/>
      <c r="O53" s="11">
        <f>IF(COUNTIF(O$12:O$41,"GYJ")+COUNTIF(O$12:O$41,"GYJ(Z)")+COUNTIF(SZAK!O$10:O$89,"GYJ")+COUNTIF(SZAK!O$10:O$89,"GYJ(Z)")=0,"0",COUNTIF(O$12:O$41,"GYJ")+COUNTIF(O$12:O$41,"GYJ(Z)")+COUNTIF(SZAK!O$10:O$89,"GYJ")+COUNTIF(SZAK!O$10:O$89,"GYJ(Z)"))</f>
        <v>3</v>
      </c>
      <c r="P53" s="1382"/>
      <c r="Q53" s="1386"/>
      <c r="R53" s="1386"/>
      <c r="S53" s="11">
        <f>IF(COUNTIF(S$12:S$41,"GYJ")+COUNTIF(S$12:S$41,"GYJ(Z)")+COUNTIF(SZAK!S$10:S$89,"GYJ")+COUNTIF(SZAK!S$10:S$89,"GYJ(Z)")=0,"0",COUNTIF(S$12:S$41,"GYJ")+COUNTIF(S$12:S$41,"GYJ(Z)")+COUNTIF(SZAK!S$10:S$89,"GYJ")+COUNTIF(SZAK!S$10:S$89,"GYJ(Z)"))</f>
        <v>2</v>
      </c>
      <c r="T53" s="1382" t="str">
        <f>IF(COUNTIF(U17:U41,"GYJ")=0,"",COUNTIF(U17:U41,"GYJ"))</f>
        <v/>
      </c>
      <c r="U53" s="1386"/>
      <c r="V53" s="1386"/>
      <c r="W53" s="11">
        <f>IF(COUNTIF(W$12:W$41,"GYJ")+COUNTIF(W$12:W$41,"GYJ(Z)")+COUNTIF(SZAK!W$10:W$89,"GYJ")+COUNTIF(SZAK!W$10:W$89,"GYJ(Z)")=0,"0",COUNTIF(W$12:W$41,"GYJ")+COUNTIF(W$12:W$41,"GYJ(Z)")+COUNTIF(SZAK!W$10:W$89,"GYJ")+COUNTIF(SZAK!W$10:W$89,"GYJ(Z)"))</f>
        <v>4</v>
      </c>
      <c r="X53" s="1382" t="str">
        <f>IF(COUNTIF(Y17:Y41,"GYJ")=0,"",COUNTIF(Y17:Y41,"GYJ"))</f>
        <v/>
      </c>
      <c r="Y53" s="1386"/>
      <c r="Z53" s="1386"/>
      <c r="AA53" s="11">
        <f>IF(COUNTIF(AA$12:AA$41,"GYJ")+COUNTIF(AA$12:AA$41,"GYJ(Z)")+COUNTIF(SZAK!AA$10:AA$89,"GYJ")+COUNTIF(SZAK!AA$10:AA$89,"GYJ(Z)")=0,"0",COUNTIF(AA$12:AA$41,"GYJ")+COUNTIF(AA$12:AA$41,"GYJ(Z)")+COUNTIF(SZAK!AA$10:AA$89,"GYJ")+COUNTIF(SZAK!AA$10:AA$89,"GYJ(Z)"))</f>
        <v>4</v>
      </c>
      <c r="AB53" s="1382" t="str">
        <f>IF(COUNTIF(AC17:AC41,"GYJ")=0,"",COUNTIF(AC17:AC41,"GYJ"))</f>
        <v/>
      </c>
      <c r="AC53" s="1386"/>
      <c r="AD53" s="1386"/>
      <c r="AE53" s="11">
        <f>IF(COUNTIF(AE$12:AE$41,"GYJ")+COUNTIF(AE$12:AE$41,"GYJ(Z)")+COUNTIF(SZAK!AE$10:AE$89,"GYJ")+COUNTIF(SZAK!AE$10:AE$89,"GYJ(Z)")=0,"0",COUNTIF(AE$12:AE$41,"GYJ")+COUNTIF(AE$12:AE$41,"GYJ(Z)")+COUNTIF(SZAK!AE$10:AE$89,"GYJ")+COUNTIF(SZAK!AE$10:AE$89,"GYJ(Z)"))</f>
        <v>5</v>
      </c>
      <c r="AF53" s="163"/>
      <c r="AG53" s="164"/>
      <c r="AH53" s="62"/>
      <c r="AI53" s="11">
        <f>IF(COUNTIF(AI$12:AI$41,"GYJ")+COUNTIF(AI$12:AI$41,"GYJ(Z)")+COUNTIF(SZAK!AI$10:AI$89,"GYJ")+COUNTIF(SZAK!AI$10:AI$89,"GYJ(Z)")=0,"0",COUNTIF(AI$12:AI$41,"GYJ")+COUNTIF(AI$12:AI$41,"GYJ(Z)")+COUNTIF(SZAK!AI$10:AI$89,"GYJ")+COUNTIF(SZAK!AI$10:AI$89,"GYJ(Z)"))</f>
        <v>6</v>
      </c>
      <c r="AJ53" s="1382"/>
      <c r="AK53" s="1386"/>
      <c r="AL53" s="1386"/>
      <c r="AM53" s="169">
        <f t="shared" si="23"/>
        <v>30</v>
      </c>
    </row>
    <row r="54" spans="1:39" s="58" customFormat="1" ht="15.75" x14ac:dyDescent="0.25">
      <c r="A54" s="160"/>
      <c r="B54" s="161"/>
      <c r="C54" s="165" t="s">
        <v>492</v>
      </c>
      <c r="D54" s="1382"/>
      <c r="E54" s="1386"/>
      <c r="F54" s="1386"/>
      <c r="G54" s="11">
        <f>IF(COUNTIF(G$12:G$41,"K")+COUNTIF(G$12:G$41,"K(Z)")+COUNTIF(SZAK!G$10:G$89,"K")+COUNTIF(SZAK!G$10:G$89,"K(Z)")=0,"0",COUNTIF(G$12:G$41,"K")+COUNTIF(G$12:G$41,"K(Z)")+COUNTIF(SZAK!G$10:G$89,"K")+COUNTIF(SZAK!G$10:G$89,"K(Z)"))</f>
        <v>3</v>
      </c>
      <c r="H54" s="1382" t="str">
        <f>IF(COUNTIF(I17:I41,"K")=0,"",COUNTIF(I17:I41,"K"))</f>
        <v/>
      </c>
      <c r="I54" s="1386"/>
      <c r="J54" s="1386"/>
      <c r="K54" s="11">
        <f>IF(COUNTIF(K$12:K$41,"K")+COUNTIF(K$12:K$41,"K(Z)")+COUNTIF(SZAK!K$10:K$89,"K")+COUNTIF(SZAK!K$10:K$89,"K(Z)")=0,"0",COUNTIF(K$12:K$41,"K")+COUNTIF(K$12:K$41,"K(Z)")+COUNTIF(SZAK!K$10:K$89,"K")+COUNTIF(SZAK!K$10:K$89,"K(Z)"))</f>
        <v>4</v>
      </c>
      <c r="L54" s="1382"/>
      <c r="M54" s="1386"/>
      <c r="N54" s="1386"/>
      <c r="O54" s="11">
        <f>IF(COUNTIF(O$12:O$41,"K")+COUNTIF(O$12:O$41,"K(Z)")+COUNTIF(SZAK!O$10:O$89,"K")+COUNTIF(SZAK!O$10:O$89,"K(Z)")=0,"0",COUNTIF(O$12:O$41,"K")+COUNTIF(O$12:O$41,"K(Z)")+COUNTIF(SZAK!O$10:O$89,"K")+COUNTIF(SZAK!O$10:O$89,"K(Z)"))</f>
        <v>6</v>
      </c>
      <c r="P54" s="1382"/>
      <c r="Q54" s="1386"/>
      <c r="R54" s="1386"/>
      <c r="S54" s="11">
        <f>IF(COUNTIF(S$12:S$41,"K")+COUNTIF(S$12:S$41,"K(Z)")+COUNTIF(SZAK!S$10:S$89,"K")+COUNTIF(SZAK!S$10:S$89,"K(Z)")=0,"0",COUNTIF(S$12:S$41,"K")+COUNTIF(S$12:S$41,"K(Z)")+COUNTIF(SZAK!S$10:S$89,"K")+COUNTIF(SZAK!S$10:S$89,"K(Z)"))</f>
        <v>5</v>
      </c>
      <c r="T54" s="1382" t="str">
        <f>IF(COUNTIF(U17:U41,"K")=0,"",COUNTIF(U17:U41,"K"))</f>
        <v/>
      </c>
      <c r="U54" s="1386"/>
      <c r="V54" s="1386"/>
      <c r="W54" s="11">
        <f>IF(COUNTIF(W$12:W$41,"K")+COUNTIF(W$12:W$41,"K(Z)")+COUNTIF(SZAK!W$10:W$89,"K")+COUNTIF(SZAK!W$10:W$89,"K(Z)")=0,"0",COUNTIF(W$12:W$41,"K")+COUNTIF(W$12:W$41,"K(Z)")+COUNTIF(SZAK!W$10:W$89,"K")+COUNTIF(SZAK!W$10:W$89,"K(Z)"))</f>
        <v>8</v>
      </c>
      <c r="X54" s="1382" t="str">
        <f>IF(COUNTIF(Y17:Y41,"K")=0,"",COUNTIF(Y17:Y41,"K"))</f>
        <v/>
      </c>
      <c r="Y54" s="1386"/>
      <c r="Z54" s="1386"/>
      <c r="AA54" s="11">
        <f>IF(COUNTIF(AA$12:AA$41,"K")+COUNTIF(AA$12:AA$41,"K(Z)")+COUNTIF(SZAK!AA$10:AA$89,"K")+COUNTIF(SZAK!AA$10:AA$89,"K(Z)")=0,"0",COUNTIF(AA$12:AA$41,"K")+COUNTIF(AA$12:AA$41,"K(Z)")+COUNTIF(SZAK!AA$10:AA$89,"K")+COUNTIF(SZAK!AA$10:AA$89,"K(Z)"))</f>
        <v>5</v>
      </c>
      <c r="AB54" s="1382" t="str">
        <f>IF(COUNTIF(AC17:AC41,"K")=0,"",COUNTIF(AC17:AC41,"K"))</f>
        <v/>
      </c>
      <c r="AC54" s="1386"/>
      <c r="AD54" s="1386"/>
      <c r="AE54" s="11">
        <f>IF(COUNTIF(AE$12:AE$41,"K")+COUNTIF(AE$12:AE$41,"K(Z)")+COUNTIF(SZAK!AE$10:AE$89,"K")+COUNTIF(SZAK!AE$10:AE$89,"K(Z)")=0,"0",COUNTIF(AE$12:AE$41,"K")+COUNTIF(AE$12:AE$41,"K(Z)")+COUNTIF(SZAK!AE$10:AE$89,"K")+COUNTIF(SZAK!AE$10:AE$89,"K(Z)"))</f>
        <v>3</v>
      </c>
      <c r="AF54" s="163"/>
      <c r="AG54" s="164"/>
      <c r="AH54" s="62"/>
      <c r="AI54" s="11">
        <f>IF(COUNTIF(AI$12:AI$41,"K")+COUNTIF(AI$12:AI$41,"K(Z)")+COUNTIF(SZAK!AI$10:AI$89,"K")+COUNTIF(SZAK!AI$10:AI$89,"K(Z)")=0,"0",COUNTIF(AI$12:AI$41,"K")+COUNTIF(AI$12:AI$41,"K(Z)")+COUNTIF(SZAK!AI$10:AI$89,"K")+COUNTIF(SZAK!AI$10:AI$89,"K(Z)"))</f>
        <v>3</v>
      </c>
      <c r="AJ54" s="1382"/>
      <c r="AK54" s="1386"/>
      <c r="AL54" s="1386"/>
      <c r="AM54" s="169">
        <f t="shared" si="23"/>
        <v>37</v>
      </c>
    </row>
    <row r="55" spans="1:39" s="58" customFormat="1" ht="15.75" x14ac:dyDescent="0.25">
      <c r="A55" s="160"/>
      <c r="B55" s="161"/>
      <c r="C55" s="162" t="s">
        <v>17</v>
      </c>
      <c r="D55" s="1382"/>
      <c r="E55" s="1386"/>
      <c r="F55" s="1386"/>
      <c r="G55" s="11" t="str">
        <f>IF(COUNTIF(G$12:G$41,"AV")+COUNTIF(SZAK!G$10:G$89,"AV")=0,"0",COUNTIF(G$12:G$41,"AV")+COUNTIF(SZAK!G$10:G$89,"AV"))</f>
        <v>0</v>
      </c>
      <c r="H55" s="1382" t="str">
        <f>IF(COUNTIF(I17:I41,"AV")=0,"",COUNTIF(I17:I41,"AV"))</f>
        <v/>
      </c>
      <c r="I55" s="1386"/>
      <c r="J55" s="1386"/>
      <c r="K55" s="11" t="str">
        <f>IF(COUNTIF(K$12:K$41,"AV")+COUNTIF(SZAK!K$10:K$89,"AV")=0,"0",COUNTIF(K$12:K$41,"AV")+COUNTIF(SZAK!K$10:K$89,"AV"))</f>
        <v>0</v>
      </c>
      <c r="L55" s="1382"/>
      <c r="M55" s="1386"/>
      <c r="N55" s="1386"/>
      <c r="O55" s="11" t="str">
        <f>IF(COUNTIF(O$12:O$41,"AV")+COUNTIF(SZAK!O$10:O$89,"AV")=0,"0",COUNTIF(O$12:O$41,"AV")+COUNTIF(SZAK!O$10:O$89,"AV"))</f>
        <v>0</v>
      </c>
      <c r="P55" s="1382"/>
      <c r="Q55" s="1386"/>
      <c r="R55" s="1386"/>
      <c r="S55" s="11" t="str">
        <f>IF(COUNTIF(S$12:S$41,"AV")+COUNTIF(SZAK!S$10:S$89,"AV")=0,"0",COUNTIF(S$12:S$41,"AV")+COUNTIF(SZAK!S$10:S$89,"AV"))</f>
        <v>0</v>
      </c>
      <c r="T55" s="1382" t="str">
        <f>IF(COUNTIF(U17:U41,"AV")=0,"",COUNTIF(U17:U41,"AV"))</f>
        <v/>
      </c>
      <c r="U55" s="1386"/>
      <c r="V55" s="1386"/>
      <c r="W55" s="11" t="str">
        <f>IF(COUNTIF(W$12:W$41,"AV")+COUNTIF(SZAK!W$10:W$89,"AV")=0,"0",COUNTIF(W$12:W$41,"AV")+COUNTIF(SZAK!W$10:W$89,"AV"))</f>
        <v>0</v>
      </c>
      <c r="X55" s="1382" t="str">
        <f>IF(COUNTIF(Y17:Y41,"AV")=0,"",COUNTIF(Y17:Y41,"AV"))</f>
        <v/>
      </c>
      <c r="Y55" s="1386"/>
      <c r="Z55" s="1386"/>
      <c r="AA55" s="11" t="str">
        <f>IF(COUNTIF(AA$12:AA$41,"AV")+COUNTIF(SZAK!AA$10:AA$89,"AV")=0,"0",COUNTIF(AA$12:AA$41,"AV")+COUNTIF(SZAK!AA$10:AA$89,"AV"))</f>
        <v>0</v>
      </c>
      <c r="AB55" s="1382" t="str">
        <f>IF(COUNTIF(AC17:AC41,"AV")=0,"",COUNTIF(AC17:AC41,"AV"))</f>
        <v/>
      </c>
      <c r="AC55" s="1386"/>
      <c r="AD55" s="1386"/>
      <c r="AE55" s="11" t="str">
        <f>IF(COUNTIF(AE$12:AE$41,"AV")+COUNTIF(SZAK!AE$10:AE$89,"AV")=0,"0",COUNTIF(AE$12:AE$41,"AV")+COUNTIF(SZAK!AE$10:AE$89,"AV"))</f>
        <v>0</v>
      </c>
      <c r="AF55" s="163"/>
      <c r="AG55" s="164"/>
      <c r="AH55" s="62"/>
      <c r="AI55" s="11" t="str">
        <f>IF(COUNTIF(AI$12:AI$41,"AV")+COUNTIF(SZAK!AI$10:AI$89,"AV")=0,"0",COUNTIF(AI$12:AI$41,"AV")+COUNTIF(SZAK!AI$10:AI$89,"AV"))</f>
        <v>0</v>
      </c>
      <c r="AJ55" s="1382"/>
      <c r="AK55" s="1386"/>
      <c r="AL55" s="1386"/>
      <c r="AM55" s="169" t="str">
        <f t="shared" si="23"/>
        <v>0</v>
      </c>
    </row>
    <row r="56" spans="1:39" s="58" customFormat="1" ht="15.75" x14ac:dyDescent="0.25">
      <c r="A56" s="160"/>
      <c r="B56" s="161"/>
      <c r="C56" s="162" t="s">
        <v>93</v>
      </c>
      <c r="D56" s="1382"/>
      <c r="E56" s="1386"/>
      <c r="F56" s="1386"/>
      <c r="G56" s="11" t="str">
        <f>IF(COUNTIF(G$12:G$41,"KV")+COUNTIF(SZAK!G$10:G$89,"KV")=0,"0",COUNTIF(G$12:G$41,"KV")+COUNTIF(SZAK!G$10:G$89,"KV"))</f>
        <v>0</v>
      </c>
      <c r="H56" s="1382" t="str">
        <f>IF(COUNTIF(I17:I41,"KV")=0,"",COUNTIF(I17:I41,"KV"))</f>
        <v/>
      </c>
      <c r="I56" s="1386"/>
      <c r="J56" s="1386"/>
      <c r="K56" s="11" t="str">
        <f>IF(COUNTIF(K$12:K$41,"KV")+COUNTIF(SZAK!K$10:K$89,"KV")=0,"0",COUNTIF(K$12:K$41,"KV")+COUNTIF(SZAK!K$10:K$89,"KV"))</f>
        <v>0</v>
      </c>
      <c r="L56" s="1382"/>
      <c r="M56" s="1386"/>
      <c r="N56" s="1386"/>
      <c r="O56" s="11" t="str">
        <f>IF(COUNTIF(O$12:O$41,"KV")+COUNTIF(SZAK!O$10:O$89,"KV")=0,"0",COUNTIF(O$12:O$41,"KV")+COUNTIF(SZAK!O$10:O$89,"KV"))</f>
        <v>0</v>
      </c>
      <c r="P56" s="1382"/>
      <c r="Q56" s="1386"/>
      <c r="R56" s="1386"/>
      <c r="S56" s="11" t="str">
        <f>IF(COUNTIF(S$12:S$41,"KV")+COUNTIF(SZAK!S$10:S$89,"KV")=0,"0",COUNTIF(S$12:S$41,"KV")+COUNTIF(SZAK!S$10:S$89,"KV"))</f>
        <v>0</v>
      </c>
      <c r="T56" s="1382" t="str">
        <f>IF(COUNTIF(U17:U41,"KV")=0,"",COUNTIF(U17:U41,"KV"))</f>
        <v/>
      </c>
      <c r="U56" s="1386"/>
      <c r="V56" s="1386"/>
      <c r="W56" s="11" t="str">
        <f>IF(COUNTIF(W$12:W$41,"KV")+COUNTIF(SZAK!W$10:W$89,"KV")=0,"0",COUNTIF(W$12:W$41,"KV")+COUNTIF(SZAK!W$10:W$89,"KV"))</f>
        <v>0</v>
      </c>
      <c r="X56" s="1382" t="str">
        <f>IF(COUNTIF(Y17:Y41,"KV")=0,"",COUNTIF(Y17:Y41,"KV"))</f>
        <v/>
      </c>
      <c r="Y56" s="1386"/>
      <c r="Z56" s="1386"/>
      <c r="AA56" s="11" t="str">
        <f>IF(COUNTIF(AA$12:AA$41,"KV")+COUNTIF(SZAK!AA$10:AA$89,"KV")=0,"0",COUNTIF(AA$12:AA$41,"KV")+COUNTIF(SZAK!AA$10:AA$89,"KV"))</f>
        <v>0</v>
      </c>
      <c r="AB56" s="1382" t="str">
        <f>IF(COUNTIF(AC17:AC41,"KV")=0,"",COUNTIF(AC17:AC41,"KV"))</f>
        <v/>
      </c>
      <c r="AC56" s="1386"/>
      <c r="AD56" s="1386"/>
      <c r="AE56" s="11" t="str">
        <f>IF(COUNTIF(AE$12:AE$41,"KV")+COUNTIF(SZAK!AE$10:AE$89,"KV")=0,"0",COUNTIF(AE$12:AE$41,"KV")+COUNTIF(SZAK!AE$10:AE$89,"KV"))</f>
        <v>0</v>
      </c>
      <c r="AF56" s="163"/>
      <c r="AG56" s="164"/>
      <c r="AH56" s="62"/>
      <c r="AI56" s="11" t="str">
        <f>IF(COUNTIF(AI$12:AI$41,"KV")+COUNTIF(SZAK!AI$10:AI$89,"KV")=0,"0",COUNTIF(AI$12:AI$41,"KV")+COUNTIF(SZAK!AI$10:AI$89,"KV"))</f>
        <v>0</v>
      </c>
      <c r="AJ56" s="1382"/>
      <c r="AK56" s="1386"/>
      <c r="AL56" s="1386"/>
      <c r="AM56" s="169" t="str">
        <f t="shared" si="23"/>
        <v>0</v>
      </c>
    </row>
    <row r="57" spans="1:39" s="58" customFormat="1" ht="15.75" x14ac:dyDescent="0.25">
      <c r="A57" s="160"/>
      <c r="B57" s="161"/>
      <c r="C57" s="162" t="s">
        <v>94</v>
      </c>
      <c r="D57" s="1382"/>
      <c r="E57" s="1386"/>
      <c r="F57" s="1386"/>
      <c r="G57" s="11" t="str">
        <f>IF(COUNTIF(G$12:G$41,"SZG")+COUNTIF(SZAK!G$10:G$89,"SZG")=0,"0",COUNTIF(G$12:G$41,"SZG")+COUNTIF(SZAK!G$10:G$89,"SZG"))</f>
        <v>0</v>
      </c>
      <c r="H57" s="1382" t="str">
        <f>IF(COUNTIF(I17:I41,"SZG")=0,"",COUNTIF(I17:I41,"SZG"))</f>
        <v/>
      </c>
      <c r="I57" s="1386"/>
      <c r="J57" s="1386"/>
      <c r="K57" s="11" t="str">
        <f>IF(COUNTIF(K$12:K$41,"SZG")+COUNTIF(SZAK!K$10:K$89,"SZG")=0,"0",COUNTIF(K$12:K$41,"SZG")+COUNTIF(SZAK!K$10:K$89,"SZG"))</f>
        <v>0</v>
      </c>
      <c r="L57" s="1382"/>
      <c r="M57" s="1386"/>
      <c r="N57" s="1386"/>
      <c r="O57" s="11" t="str">
        <f>IF(COUNTIF(O$12:O$41,"SZG")+COUNTIF(SZAK!O$10:O$89,"SZG")=0,"0",COUNTIF(O$12:O$41,"SZG")+COUNTIF(SZAK!O$10:O$89,"SZG"))</f>
        <v>0</v>
      </c>
      <c r="P57" s="1382"/>
      <c r="Q57" s="1386"/>
      <c r="R57" s="1386"/>
      <c r="S57" s="11">
        <f>IF(COUNTIF(S$12:S$41,"SZG")+COUNTIF(SZAK!S$10:S$89,"SZG")=0,"0",COUNTIF(S$12:S$41,"SZG")+COUNTIF(SZAK!S$10:S$89,"SZG"))</f>
        <v>2</v>
      </c>
      <c r="T57" s="1382" t="str">
        <f>IF(COUNTIF(U17:U41,"SZG")=0,"",COUNTIF(U17:U41,"SZG"))</f>
        <v/>
      </c>
      <c r="U57" s="1386"/>
      <c r="V57" s="1386"/>
      <c r="W57" s="11" t="str">
        <f>IF(COUNTIF(W$12:W$41,"SZG")+COUNTIF(SZAK!W$10:W$89,"SZG")=0,"0",COUNTIF(W$12:W$41,"SZG")+COUNTIF(SZAK!W$10:W$89,"SZG"))</f>
        <v>0</v>
      </c>
      <c r="X57" s="1382" t="str">
        <f>IF(COUNTIF(Y17:Y41,"SZG")=0,"",COUNTIF(Y17:Y41,"SZG"))</f>
        <v/>
      </c>
      <c r="Y57" s="1386"/>
      <c r="Z57" s="1386"/>
      <c r="AA57" s="11">
        <f>IF(COUNTIF(AA$12:AA$41,"SZG")+COUNTIF(SZAK!AA$10:AA$89,"SZG")=0,"0",COUNTIF(AA$12:AA$41,"SZG")+COUNTIF(SZAK!AA$10:AA$89,"SZG"))</f>
        <v>1</v>
      </c>
      <c r="AB57" s="1382" t="str">
        <f>IF(COUNTIF(AC17:AC41,"SZG")=0,"",COUNTIF(AC17:AC41,"SZG"))</f>
        <v/>
      </c>
      <c r="AC57" s="1386"/>
      <c r="AD57" s="1386"/>
      <c r="AE57" s="11" t="str">
        <f>IF(COUNTIF(AE$12:AE$41,"SZG")+COUNTIF(SZAK!AE$10:AE$89,"SZG")=0,"0",COUNTIF(AE$12:AE$41,"SZG")+COUNTIF(SZAK!AE$10:AE$89,"SZG"))</f>
        <v>0</v>
      </c>
      <c r="AF57" s="166"/>
      <c r="AG57" s="167"/>
      <c r="AH57" s="147"/>
      <c r="AI57" s="11" t="str">
        <f>IF(COUNTIF(AI$12:AI$41,"SZG")+COUNTIF(SZAK!AI$10:AI$89,"SZG")=0,"0",COUNTIF(AI$12:AI$41,"SZG")+COUNTIF(SZAK!AI$10:AI$89,"SZG"))</f>
        <v>0</v>
      </c>
      <c r="AJ57" s="1382"/>
      <c r="AK57" s="1386"/>
      <c r="AL57" s="1386"/>
      <c r="AM57" s="169">
        <f t="shared" si="23"/>
        <v>3</v>
      </c>
    </row>
    <row r="58" spans="1:39" s="58" customFormat="1" ht="15.75" x14ac:dyDescent="0.25">
      <c r="A58" s="160"/>
      <c r="B58" s="161"/>
      <c r="C58" s="162"/>
      <c r="D58" s="1382"/>
      <c r="E58" s="1386"/>
      <c r="F58" s="1386"/>
      <c r="G58" s="11"/>
      <c r="H58" s="1382"/>
      <c r="I58" s="1386"/>
      <c r="J58" s="1386"/>
      <c r="K58" s="11"/>
      <c r="L58" s="1382"/>
      <c r="M58" s="1386"/>
      <c r="N58" s="1386"/>
      <c r="O58" s="11"/>
      <c r="P58" s="1382"/>
      <c r="Q58" s="1386"/>
      <c r="R58" s="1386"/>
      <c r="S58" s="11"/>
      <c r="T58" s="1382"/>
      <c r="U58" s="1386"/>
      <c r="V58" s="1386"/>
      <c r="W58" s="11"/>
      <c r="X58" s="1382"/>
      <c r="Y58" s="1386"/>
      <c r="Z58" s="1386"/>
      <c r="AA58" s="11"/>
      <c r="AB58" s="1382"/>
      <c r="AC58" s="1386"/>
      <c r="AD58" s="1386"/>
      <c r="AE58" s="11"/>
      <c r="AF58" s="166"/>
      <c r="AG58" s="167"/>
      <c r="AH58" s="147"/>
      <c r="AI58" s="11"/>
      <c r="AJ58" s="1382"/>
      <c r="AK58" s="1386"/>
      <c r="AL58" s="1386"/>
      <c r="AM58" s="169"/>
    </row>
    <row r="59" spans="1:39" s="58" customFormat="1" ht="15.75" thickBot="1" x14ac:dyDescent="0.25">
      <c r="A59" s="348"/>
      <c r="B59" s="349"/>
      <c r="C59" s="178" t="s">
        <v>22</v>
      </c>
      <c r="D59" s="1387"/>
      <c r="E59" s="1388"/>
      <c r="F59" s="1388"/>
      <c r="G59" s="172">
        <f>IF(SUM(G50:G58)=0,"0",SUM(G50:G58))</f>
        <v>8</v>
      </c>
      <c r="H59" s="1387" t="str">
        <f>IF(SUM(I50:I58)=0,"",SUM(I50:I58))</f>
        <v/>
      </c>
      <c r="I59" s="1388"/>
      <c r="J59" s="1388"/>
      <c r="K59" s="172">
        <f>IF(SUM(K50:K58)=0,"0",SUM(K50:K58))</f>
        <v>12</v>
      </c>
      <c r="L59" s="1387"/>
      <c r="M59" s="1388"/>
      <c r="N59" s="1388"/>
      <c r="O59" s="172">
        <f>IF(SUM(O50:O58)=0,"0",SUM(O50:O58))</f>
        <v>10</v>
      </c>
      <c r="P59" s="1387"/>
      <c r="Q59" s="1388"/>
      <c r="R59" s="1388"/>
      <c r="S59" s="172">
        <f>IF(SUM(S50:S58)=0,"0",SUM(S50:S58))</f>
        <v>12</v>
      </c>
      <c r="T59" s="1387" t="str">
        <f>IF(SUM(U50:U58)=0,"",SUM(U50:U58))</f>
        <v/>
      </c>
      <c r="U59" s="1388"/>
      <c r="V59" s="1388"/>
      <c r="W59" s="172">
        <f>IF(SUM(W50:W58)=0,"0",SUM(W50:W58))</f>
        <v>13</v>
      </c>
      <c r="X59" s="1387" t="str">
        <f>IF(SUM(Y50:Y58)=0,"",SUM(Y50:Y58))</f>
        <v/>
      </c>
      <c r="Y59" s="1388"/>
      <c r="Z59" s="1388"/>
      <c r="AA59" s="172">
        <f>IF(SUM(AA50:AA58)=0,"0",SUM(AA50:AA58))</f>
        <v>11</v>
      </c>
      <c r="AB59" s="1387" t="str">
        <f>IF(SUM(AC50:AC58)=0,"",SUM(AC50:AC58))</f>
        <v/>
      </c>
      <c r="AC59" s="1388"/>
      <c r="AD59" s="1388"/>
      <c r="AE59" s="172">
        <f>IF(SUM(AE50:AE58)=0,"0",SUM(AE50:AE58))</f>
        <v>10</v>
      </c>
      <c r="AF59" s="173"/>
      <c r="AG59" s="174"/>
      <c r="AH59" s="175"/>
      <c r="AI59" s="172">
        <f>IF(SUM(AI50:AI58)=0,"0",SUM(AI50:AI58))</f>
        <v>10</v>
      </c>
      <c r="AJ59" s="1387"/>
      <c r="AK59" s="1388"/>
      <c r="AL59" s="1388"/>
      <c r="AM59" s="171">
        <f t="shared" ref="AM59" si="24">IF(SUM(G59:AL59)=0,"",SUM(G59:AL59))</f>
        <v>86</v>
      </c>
    </row>
    <row r="60" spans="1:39" s="58" customFormat="1" ht="13.5" thickTop="1" x14ac:dyDescent="0.2"/>
    <row r="61" spans="1:39" s="58" customFormat="1" x14ac:dyDescent="0.2">
      <c r="C61" s="393" t="s">
        <v>478</v>
      </c>
      <c r="D61" s="419">
        <f>SUM(D42,E42)</f>
        <v>536</v>
      </c>
      <c r="H61" s="58">
        <f>SUM(H42,I42)</f>
        <v>378</v>
      </c>
      <c r="L61" s="58">
        <f>SUM(L42,M42)</f>
        <v>392</v>
      </c>
      <c r="P61" s="507">
        <f>SUM(P42,Q42)</f>
        <v>378</v>
      </c>
      <c r="T61" s="58">
        <f>SUM(T42,U42)</f>
        <v>420</v>
      </c>
      <c r="X61" s="58">
        <f>SUM(X42,Y42)</f>
        <v>406</v>
      </c>
      <c r="AB61" s="58">
        <f>SUM(AB42,AC42)</f>
        <v>378</v>
      </c>
      <c r="AF61" s="58">
        <f>SUM(AF42,AG42)</f>
        <v>278</v>
      </c>
    </row>
    <row r="62" spans="1:39" s="58" customFormat="1" x14ac:dyDescent="0.2"/>
    <row r="63" spans="1:39" s="58" customFormat="1" x14ac:dyDescent="0.2"/>
    <row r="64" spans="1:39" s="58" customFormat="1" x14ac:dyDescent="0.2"/>
    <row r="65" s="58" customFormat="1" x14ac:dyDescent="0.2"/>
    <row r="66" s="58" customFormat="1" x14ac:dyDescent="0.2"/>
    <row r="67" s="58" customFormat="1" x14ac:dyDescent="0.2"/>
    <row r="68" s="58" customFormat="1" x14ac:dyDescent="0.2"/>
    <row r="69" s="58" customFormat="1" x14ac:dyDescent="0.2"/>
    <row r="70" s="58" customFormat="1" x14ac:dyDescent="0.2"/>
    <row r="71" s="58" customFormat="1" x14ac:dyDescent="0.2"/>
    <row r="72" s="58" customFormat="1" x14ac:dyDescent="0.2"/>
    <row r="73" s="58" customFormat="1" x14ac:dyDescent="0.2"/>
    <row r="74" s="58" customFormat="1" x14ac:dyDescent="0.2"/>
    <row r="75" s="58" customFormat="1" x14ac:dyDescent="0.2"/>
    <row r="76" s="58" customFormat="1" x14ac:dyDescent="0.2"/>
    <row r="77" s="58" customFormat="1" x14ac:dyDescent="0.2"/>
    <row r="78" s="58" customFormat="1" x14ac:dyDescent="0.2"/>
    <row r="79" s="58" customFormat="1" x14ac:dyDescent="0.2"/>
    <row r="80" s="58" customFormat="1" x14ac:dyDescent="0.2"/>
    <row r="81" s="58" customFormat="1" x14ac:dyDescent="0.2"/>
    <row r="82" s="58" customFormat="1" x14ac:dyDescent="0.2"/>
    <row r="83" s="58" customFormat="1" x14ac:dyDescent="0.2"/>
    <row r="84" s="58" customFormat="1" x14ac:dyDescent="0.2"/>
    <row r="85" s="58" customFormat="1" x14ac:dyDescent="0.2"/>
    <row r="86" s="58" customFormat="1" x14ac:dyDescent="0.2"/>
    <row r="87" s="58" customFormat="1" x14ac:dyDescent="0.2"/>
    <row r="88" s="58" customFormat="1" x14ac:dyDescent="0.2"/>
    <row r="89" s="58" customFormat="1" x14ac:dyDescent="0.2"/>
    <row r="90" s="58" customFormat="1" x14ac:dyDescent="0.2"/>
    <row r="91" s="58" customFormat="1" x14ac:dyDescent="0.2"/>
    <row r="92" s="58" customFormat="1" x14ac:dyDescent="0.2"/>
    <row r="93" s="58" customFormat="1" x14ac:dyDescent="0.2"/>
  </sheetData>
  <protectedRanges>
    <protectedRange sqref="C49" name="Tartomány4"/>
    <protectedRange sqref="C25:C34" name="Tartomány1_2_1_1"/>
    <protectedRange sqref="C39" name="Tartomány1_2_1_2_1_1"/>
    <protectedRange sqref="C12:C24" name="Tartomány1_2_1"/>
    <protectedRange sqref="C58:C59" name="Tartomány4_1_1_1"/>
  </protectedRanges>
  <mergeCells count="131">
    <mergeCell ref="AB59:AD59"/>
    <mergeCell ref="AJ59:AL59"/>
    <mergeCell ref="D50:F50"/>
    <mergeCell ref="D51:F51"/>
    <mergeCell ref="D52:F52"/>
    <mergeCell ref="D53:F53"/>
    <mergeCell ref="D54:F54"/>
    <mergeCell ref="D55:F55"/>
    <mergeCell ref="D56:F56"/>
    <mergeCell ref="D57:F57"/>
    <mergeCell ref="D58:F58"/>
    <mergeCell ref="D59:F59"/>
    <mergeCell ref="H59:J59"/>
    <mergeCell ref="L59:N59"/>
    <mergeCell ref="P59:R59"/>
    <mergeCell ref="T59:V59"/>
    <mergeCell ref="X59:Z59"/>
    <mergeCell ref="AB57:AD57"/>
    <mergeCell ref="AJ57:AL57"/>
    <mergeCell ref="H58:J58"/>
    <mergeCell ref="L58:N58"/>
    <mergeCell ref="P58:R58"/>
    <mergeCell ref="T58:V58"/>
    <mergeCell ref="X58:Z58"/>
    <mergeCell ref="AB58:AD58"/>
    <mergeCell ref="AJ58:AL58"/>
    <mergeCell ref="H57:J57"/>
    <mergeCell ref="L57:N57"/>
    <mergeCell ref="P57:R57"/>
    <mergeCell ref="T57:V57"/>
    <mergeCell ref="X57:Z57"/>
    <mergeCell ref="AB55:AD55"/>
    <mergeCell ref="AJ55:AL55"/>
    <mergeCell ref="H56:J56"/>
    <mergeCell ref="L56:N56"/>
    <mergeCell ref="P56:R56"/>
    <mergeCell ref="T56:V56"/>
    <mergeCell ref="X56:Z56"/>
    <mergeCell ref="AB56:AD56"/>
    <mergeCell ref="AJ56:AL56"/>
    <mergeCell ref="H55:J55"/>
    <mergeCell ref="L55:N55"/>
    <mergeCell ref="P55:R55"/>
    <mergeCell ref="T55:V55"/>
    <mergeCell ref="X55:Z55"/>
    <mergeCell ref="AB54:AD54"/>
    <mergeCell ref="AJ54:AL54"/>
    <mergeCell ref="H54:J54"/>
    <mergeCell ref="L54:N54"/>
    <mergeCell ref="P54:R54"/>
    <mergeCell ref="T54:V54"/>
    <mergeCell ref="X54:Z54"/>
    <mergeCell ref="AB53:AD53"/>
    <mergeCell ref="AJ53:AL53"/>
    <mergeCell ref="H53:J53"/>
    <mergeCell ref="L53:N53"/>
    <mergeCell ref="P53:R53"/>
    <mergeCell ref="T53:V53"/>
    <mergeCell ref="X53:Z53"/>
    <mergeCell ref="AB52:AD52"/>
    <mergeCell ref="AJ52:AL52"/>
    <mergeCell ref="H52:J52"/>
    <mergeCell ref="L52:N52"/>
    <mergeCell ref="P52:R52"/>
    <mergeCell ref="T52:V52"/>
    <mergeCell ref="X52:Z52"/>
    <mergeCell ref="AB50:AD50"/>
    <mergeCell ref="AJ50:AL50"/>
    <mergeCell ref="H51:J51"/>
    <mergeCell ref="L51:N51"/>
    <mergeCell ref="P51:R51"/>
    <mergeCell ref="T51:V51"/>
    <mergeCell ref="X51:Z51"/>
    <mergeCell ref="AB51:AD51"/>
    <mergeCell ref="AJ51:AL51"/>
    <mergeCell ref="H50:J50"/>
    <mergeCell ref="L50:N50"/>
    <mergeCell ref="P50:R50"/>
    <mergeCell ref="T50:V50"/>
    <mergeCell ref="X50:Z50"/>
    <mergeCell ref="AN6:AN9"/>
    <mergeCell ref="AO6:AO9"/>
    <mergeCell ref="D43:S43"/>
    <mergeCell ref="T43:AA43"/>
    <mergeCell ref="AJ43:AM43"/>
    <mergeCell ref="O8:O9"/>
    <mergeCell ref="F8:F9"/>
    <mergeCell ref="D7:G7"/>
    <mergeCell ref="H7:K7"/>
    <mergeCell ref="L7:O7"/>
    <mergeCell ref="P7:S7"/>
    <mergeCell ref="T7:W7"/>
    <mergeCell ref="X7:AA7"/>
    <mergeCell ref="AB7:AE7"/>
    <mergeCell ref="AD8:AD9"/>
    <mergeCell ref="A49:S49"/>
    <mergeCell ref="AL8:AL9"/>
    <mergeCell ref="AM8:AM9"/>
    <mergeCell ref="D37:S37"/>
    <mergeCell ref="T37:AA37"/>
    <mergeCell ref="AJ37:AM37"/>
    <mergeCell ref="V8:V9"/>
    <mergeCell ref="W8:W9"/>
    <mergeCell ref="Z8:Z9"/>
    <mergeCell ref="AA8:AA9"/>
    <mergeCell ref="R8:R9"/>
    <mergeCell ref="S8:S9"/>
    <mergeCell ref="J8:J9"/>
    <mergeCell ref="K8:K9"/>
    <mergeCell ref="N8:N9"/>
    <mergeCell ref="A47:C47"/>
    <mergeCell ref="A1:AM1"/>
    <mergeCell ref="A2:AM2"/>
    <mergeCell ref="A3:AM3"/>
    <mergeCell ref="A4:AM4"/>
    <mergeCell ref="A5:AM5"/>
    <mergeCell ref="A48:C48"/>
    <mergeCell ref="AE8:AE9"/>
    <mergeCell ref="AJ7:AM7"/>
    <mergeCell ref="AJ6:AM6"/>
    <mergeCell ref="AF7:AI7"/>
    <mergeCell ref="AH8:AH9"/>
    <mergeCell ref="AI8:AI9"/>
    <mergeCell ref="A6:A9"/>
    <mergeCell ref="B6:B9"/>
    <mergeCell ref="C6:C9"/>
    <mergeCell ref="D6:S6"/>
    <mergeCell ref="T6:AA6"/>
    <mergeCell ref="G8:G9"/>
    <mergeCell ref="A41:C41"/>
    <mergeCell ref="A43:C4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D86"/>
  <sheetViews>
    <sheetView zoomScaleNormal="100" workbookViewId="0">
      <selection activeCell="F14" sqref="F14"/>
    </sheetView>
  </sheetViews>
  <sheetFormatPr defaultColWidth="10.6640625" defaultRowHeight="12.75" x14ac:dyDescent="0.2"/>
  <cols>
    <col min="1" max="1" width="12.33203125" style="1244" customWidth="1"/>
    <col min="2" max="2" width="43.33203125" style="1244" customWidth="1"/>
    <col min="3" max="3" width="12.33203125" style="1244" bestFit="1" customWidth="1"/>
    <col min="4" max="4" width="49" style="1244" bestFit="1" customWidth="1"/>
    <col min="5" max="16384" width="10.6640625" style="1244"/>
  </cols>
  <sheetData>
    <row r="1" spans="1:4" x14ac:dyDescent="0.2">
      <c r="A1" s="1528" t="s">
        <v>727</v>
      </c>
      <c r="B1" s="1528"/>
      <c r="C1" s="1528"/>
      <c r="D1" s="1528"/>
    </row>
    <row r="2" spans="1:4" x14ac:dyDescent="0.2">
      <c r="A2" s="1529" t="s">
        <v>6</v>
      </c>
      <c r="B2" s="1529"/>
      <c r="C2" s="1529"/>
      <c r="D2" s="1529"/>
    </row>
    <row r="3" spans="1:4" x14ac:dyDescent="0.2">
      <c r="A3" s="1530" t="s">
        <v>0</v>
      </c>
      <c r="B3" s="1529" t="s">
        <v>4</v>
      </c>
      <c r="C3" s="1529" t="s">
        <v>7</v>
      </c>
      <c r="D3" s="1529"/>
    </row>
    <row r="4" spans="1:4" x14ac:dyDescent="0.2">
      <c r="A4" s="1530"/>
      <c r="B4" s="1529"/>
      <c r="C4" s="1245" t="s">
        <v>0</v>
      </c>
      <c r="D4" s="1246" t="s">
        <v>8</v>
      </c>
    </row>
    <row r="5" spans="1:4" x14ac:dyDescent="0.2">
      <c r="A5" s="1247" t="s">
        <v>579</v>
      </c>
      <c r="B5" s="1248" t="s">
        <v>689</v>
      </c>
      <c r="C5" s="1247" t="s">
        <v>578</v>
      </c>
      <c r="D5" s="1248" t="s">
        <v>692</v>
      </c>
    </row>
    <row r="6" spans="1:4" x14ac:dyDescent="0.2">
      <c r="A6" s="1247" t="s">
        <v>580</v>
      </c>
      <c r="B6" s="1248" t="s">
        <v>690</v>
      </c>
      <c r="C6" s="1247" t="s">
        <v>579</v>
      </c>
      <c r="D6" s="1248" t="s">
        <v>689</v>
      </c>
    </row>
    <row r="7" spans="1:4" x14ac:dyDescent="0.2">
      <c r="A7" s="1247" t="s">
        <v>581</v>
      </c>
      <c r="B7" s="1248" t="s">
        <v>691</v>
      </c>
      <c r="C7" s="1247" t="s">
        <v>580</v>
      </c>
      <c r="D7" s="1248" t="s">
        <v>690</v>
      </c>
    </row>
    <row r="8" spans="1:4" x14ac:dyDescent="0.2">
      <c r="A8" s="1247" t="s">
        <v>357</v>
      </c>
      <c r="B8" s="1248" t="s">
        <v>694</v>
      </c>
      <c r="C8" s="1247" t="s">
        <v>349</v>
      </c>
      <c r="D8" s="1248" t="s">
        <v>695</v>
      </c>
    </row>
    <row r="9" spans="1:4" x14ac:dyDescent="0.2">
      <c r="A9" s="1247" t="s">
        <v>358</v>
      </c>
      <c r="B9" s="1248" t="s">
        <v>696</v>
      </c>
      <c r="C9" s="1247" t="s">
        <v>357</v>
      </c>
      <c r="D9" s="1248" t="s">
        <v>694</v>
      </c>
    </row>
    <row r="10" spans="1:4" x14ac:dyDescent="0.2">
      <c r="A10" s="1247" t="s">
        <v>359</v>
      </c>
      <c r="B10" s="1248" t="s">
        <v>697</v>
      </c>
      <c r="C10" s="1247" t="s">
        <v>358</v>
      </c>
      <c r="D10" s="1248" t="s">
        <v>696</v>
      </c>
    </row>
    <row r="11" spans="1:4" x14ac:dyDescent="0.2">
      <c r="A11" s="1247" t="s">
        <v>360</v>
      </c>
      <c r="B11" s="1248" t="s">
        <v>698</v>
      </c>
      <c r="C11" s="1247" t="s">
        <v>359</v>
      </c>
      <c r="D11" s="1248" t="s">
        <v>697</v>
      </c>
    </row>
    <row r="12" spans="1:4" x14ac:dyDescent="0.2">
      <c r="A12" s="1247" t="s">
        <v>361</v>
      </c>
      <c r="B12" s="1248" t="s">
        <v>699</v>
      </c>
      <c r="C12" s="1247" t="s">
        <v>360</v>
      </c>
      <c r="D12" s="1248" t="s">
        <v>698</v>
      </c>
    </row>
    <row r="13" spans="1:4" x14ac:dyDescent="0.2">
      <c r="A13" s="1247" t="s">
        <v>362</v>
      </c>
      <c r="B13" s="1248" t="s">
        <v>700</v>
      </c>
      <c r="C13" s="1247" t="s">
        <v>361</v>
      </c>
      <c r="D13" s="1248" t="s">
        <v>699</v>
      </c>
    </row>
    <row r="14" spans="1:4" x14ac:dyDescent="0.2">
      <c r="A14" s="1247" t="s">
        <v>364</v>
      </c>
      <c r="B14" s="1248" t="s">
        <v>701</v>
      </c>
      <c r="C14" s="1247" t="s">
        <v>362</v>
      </c>
      <c r="D14" s="1248" t="s">
        <v>700</v>
      </c>
    </row>
    <row r="15" spans="1:4" x14ac:dyDescent="0.2">
      <c r="A15" s="1247" t="s">
        <v>54</v>
      </c>
      <c r="B15" s="1248" t="s">
        <v>67</v>
      </c>
      <c r="C15" s="1247" t="s">
        <v>609</v>
      </c>
      <c r="D15" s="1248" t="s">
        <v>702</v>
      </c>
    </row>
    <row r="16" spans="1:4" x14ac:dyDescent="0.2">
      <c r="A16" s="1247" t="s">
        <v>55</v>
      </c>
      <c r="B16" s="1248" t="s">
        <v>68</v>
      </c>
      <c r="C16" s="1247" t="s">
        <v>54</v>
      </c>
      <c r="D16" s="1248" t="s">
        <v>67</v>
      </c>
    </row>
    <row r="17" spans="1:4" ht="13.5" customHeight="1" x14ac:dyDescent="0.2">
      <c r="A17" s="1247" t="s">
        <v>56</v>
      </c>
      <c r="B17" s="1248" t="s">
        <v>703</v>
      </c>
      <c r="C17" s="1247" t="s">
        <v>55</v>
      </c>
      <c r="D17" s="1248" t="s">
        <v>704</v>
      </c>
    </row>
    <row r="18" spans="1:4" ht="12.75" hidden="1" customHeight="1" x14ac:dyDescent="0.2">
      <c r="A18" s="1247" t="s">
        <v>705</v>
      </c>
      <c r="B18" s="1248" t="s">
        <v>703</v>
      </c>
      <c r="C18" s="1527" t="s">
        <v>56</v>
      </c>
      <c r="D18" s="1248" t="s">
        <v>704</v>
      </c>
    </row>
    <row r="19" spans="1:4" x14ac:dyDescent="0.2">
      <c r="A19" s="1247" t="s">
        <v>367</v>
      </c>
      <c r="B19" s="1248" t="s">
        <v>706</v>
      </c>
      <c r="C19" s="1527"/>
      <c r="D19" s="1248" t="s">
        <v>57</v>
      </c>
    </row>
    <row r="20" spans="1:4" x14ac:dyDescent="0.2">
      <c r="A20" s="1247" t="s">
        <v>368</v>
      </c>
      <c r="B20" s="1248" t="s">
        <v>707</v>
      </c>
      <c r="C20" s="1247" t="s">
        <v>367</v>
      </c>
      <c r="D20" s="1248" t="s">
        <v>58</v>
      </c>
    </row>
    <row r="21" spans="1:4" x14ac:dyDescent="0.2">
      <c r="A21" s="1247" t="s">
        <v>370</v>
      </c>
      <c r="B21" s="1248" t="s">
        <v>708</v>
      </c>
      <c r="C21" s="1247" t="s">
        <v>368</v>
      </c>
      <c r="D21" s="1248" t="s">
        <v>369</v>
      </c>
    </row>
    <row r="22" spans="1:4" x14ac:dyDescent="0.2">
      <c r="A22" s="1247" t="s">
        <v>25</v>
      </c>
      <c r="B22" s="1248" t="s">
        <v>26</v>
      </c>
      <c r="C22" s="1247" t="s">
        <v>27</v>
      </c>
      <c r="D22" s="1248" t="s">
        <v>28</v>
      </c>
    </row>
    <row r="23" spans="1:4" x14ac:dyDescent="0.2">
      <c r="A23" s="1247" t="s">
        <v>29</v>
      </c>
      <c r="B23" s="1248" t="s">
        <v>30</v>
      </c>
      <c r="C23" s="1247" t="s">
        <v>25</v>
      </c>
      <c r="D23" s="1248" t="s">
        <v>26</v>
      </c>
    </row>
    <row r="24" spans="1:4" x14ac:dyDescent="0.2">
      <c r="A24" s="1247" t="s">
        <v>31</v>
      </c>
      <c r="B24" s="1248" t="s">
        <v>32</v>
      </c>
      <c r="C24" s="1247" t="s">
        <v>29</v>
      </c>
      <c r="D24" s="1248" t="s">
        <v>30</v>
      </c>
    </row>
    <row r="25" spans="1:4" x14ac:dyDescent="0.2">
      <c r="A25" s="1247" t="s">
        <v>616</v>
      </c>
      <c r="B25" s="1248" t="s">
        <v>709</v>
      </c>
      <c r="C25" s="1247" t="s">
        <v>31</v>
      </c>
      <c r="D25" s="1248" t="s">
        <v>32</v>
      </c>
    </row>
    <row r="26" spans="1:4" x14ac:dyDescent="0.2">
      <c r="A26" s="1247" t="s">
        <v>378</v>
      </c>
      <c r="B26" s="1248" t="s">
        <v>710</v>
      </c>
      <c r="C26" s="1247" t="s">
        <v>376</v>
      </c>
      <c r="D26" s="1248" t="s">
        <v>711</v>
      </c>
    </row>
    <row r="27" spans="1:4" x14ac:dyDescent="0.2">
      <c r="A27" s="1247" t="s">
        <v>104</v>
      </c>
      <c r="B27" s="1248" t="s">
        <v>33</v>
      </c>
      <c r="C27" s="1247" t="s">
        <v>103</v>
      </c>
      <c r="D27" s="1248" t="s">
        <v>34</v>
      </c>
    </row>
    <row r="28" spans="1:4" x14ac:dyDescent="0.2">
      <c r="A28" s="1247" t="s">
        <v>394</v>
      </c>
      <c r="B28" s="1248" t="s">
        <v>712</v>
      </c>
      <c r="C28" s="1247" t="s">
        <v>103</v>
      </c>
      <c r="D28" s="1248" t="s">
        <v>34</v>
      </c>
    </row>
    <row r="29" spans="1:4" x14ac:dyDescent="0.2">
      <c r="A29" s="1247" t="s">
        <v>395</v>
      </c>
      <c r="B29" s="1248" t="s">
        <v>713</v>
      </c>
      <c r="C29" s="1247" t="s">
        <v>394</v>
      </c>
      <c r="D29" s="1248" t="s">
        <v>712</v>
      </c>
    </row>
    <row r="30" spans="1:4" x14ac:dyDescent="0.2">
      <c r="A30" s="1247" t="s">
        <v>40</v>
      </c>
      <c r="B30" s="1248" t="s">
        <v>714</v>
      </c>
      <c r="C30" s="1247" t="s">
        <v>178</v>
      </c>
      <c r="D30" s="1248" t="s">
        <v>715</v>
      </c>
    </row>
    <row r="31" spans="1:4" x14ac:dyDescent="0.2">
      <c r="A31" s="1247" t="s">
        <v>41</v>
      </c>
      <c r="B31" s="1248" t="s">
        <v>716</v>
      </c>
      <c r="C31" s="1247" t="s">
        <v>40</v>
      </c>
      <c r="D31" s="1248" t="s">
        <v>714</v>
      </c>
    </row>
    <row r="32" spans="1:4" ht="25.5" x14ac:dyDescent="0.2">
      <c r="A32" s="1247" t="s">
        <v>192</v>
      </c>
      <c r="B32" s="1248" t="s">
        <v>717</v>
      </c>
      <c r="C32" s="1247" t="s">
        <v>177</v>
      </c>
      <c r="D32" s="1248" t="s">
        <v>718</v>
      </c>
    </row>
    <row r="33" spans="1:4" x14ac:dyDescent="0.2">
      <c r="A33" s="1247" t="s">
        <v>193</v>
      </c>
      <c r="B33" s="1248" t="s">
        <v>719</v>
      </c>
      <c r="C33" s="1247" t="s">
        <v>177</v>
      </c>
      <c r="D33" s="1248" t="s">
        <v>718</v>
      </c>
    </row>
    <row r="34" spans="1:4" ht="15" customHeight="1" x14ac:dyDescent="0.2">
      <c r="A34" s="1247" t="s">
        <v>380</v>
      </c>
      <c r="B34" s="1248" t="s">
        <v>720</v>
      </c>
      <c r="C34" s="1247" t="s">
        <v>601</v>
      </c>
      <c r="D34" s="1248" t="s">
        <v>693</v>
      </c>
    </row>
    <row r="35" spans="1:4" x14ac:dyDescent="0.2">
      <c r="A35" s="1247" t="s">
        <v>382</v>
      </c>
      <c r="B35" s="1248" t="s">
        <v>721</v>
      </c>
      <c r="C35" s="1247" t="s">
        <v>380</v>
      </c>
      <c r="D35" s="1248" t="s">
        <v>720</v>
      </c>
    </row>
    <row r="36" spans="1:4" ht="12" customHeight="1" x14ac:dyDescent="0.2">
      <c r="A36" s="1247" t="s">
        <v>176</v>
      </c>
      <c r="B36" s="1248" t="s">
        <v>722</v>
      </c>
      <c r="C36" s="1247" t="s">
        <v>601</v>
      </c>
      <c r="D36" s="1248" t="s">
        <v>693</v>
      </c>
    </row>
    <row r="37" spans="1:4" x14ac:dyDescent="0.2">
      <c r="A37" s="1247" t="s">
        <v>723</v>
      </c>
      <c r="B37" s="1248" t="s">
        <v>724</v>
      </c>
      <c r="C37" s="1247" t="s">
        <v>601</v>
      </c>
      <c r="D37" s="1248" t="s">
        <v>693</v>
      </c>
    </row>
    <row r="38" spans="1:4" x14ac:dyDescent="0.2">
      <c r="A38" s="1247" t="s">
        <v>174</v>
      </c>
      <c r="B38" s="1248" t="s">
        <v>725</v>
      </c>
      <c r="C38" s="1247" t="s">
        <v>601</v>
      </c>
      <c r="D38" s="1248" t="s">
        <v>693</v>
      </c>
    </row>
    <row r="39" spans="1:4" ht="27.75" customHeight="1" x14ac:dyDescent="0.2">
      <c r="A39" s="1247" t="s">
        <v>175</v>
      </c>
      <c r="B39" s="1248" t="s">
        <v>726</v>
      </c>
      <c r="C39" s="1247" t="s">
        <v>601</v>
      </c>
      <c r="D39" s="1248" t="s">
        <v>693</v>
      </c>
    </row>
    <row r="40" spans="1:4" ht="14.25" customHeight="1" x14ac:dyDescent="0.2">
      <c r="A40" s="1247" t="s">
        <v>599</v>
      </c>
      <c r="B40" s="1248" t="s">
        <v>502</v>
      </c>
      <c r="C40" s="1247" t="s">
        <v>581</v>
      </c>
      <c r="D40" s="1248" t="s">
        <v>691</v>
      </c>
    </row>
    <row r="41" spans="1:4" ht="13.5" customHeight="1" x14ac:dyDescent="0.2">
      <c r="A41" s="1247" t="s">
        <v>600</v>
      </c>
      <c r="B41" s="1248" t="s">
        <v>503</v>
      </c>
      <c r="C41" s="1247" t="s">
        <v>599</v>
      </c>
      <c r="D41" s="1248" t="s">
        <v>502</v>
      </c>
    </row>
    <row r="42" spans="1:4" x14ac:dyDescent="0.2">
      <c r="A42" s="1247" t="s">
        <v>622</v>
      </c>
      <c r="B42" s="1248" t="s">
        <v>403</v>
      </c>
      <c r="C42" s="1247" t="s">
        <v>583</v>
      </c>
      <c r="D42" s="1248" t="s">
        <v>402</v>
      </c>
    </row>
    <row r="43" spans="1:4" x14ac:dyDescent="0.2">
      <c r="A43" s="1247" t="s">
        <v>584</v>
      </c>
      <c r="B43" s="1248" t="s">
        <v>405</v>
      </c>
      <c r="C43" s="1247" t="s">
        <v>583</v>
      </c>
      <c r="D43" s="1248" t="s">
        <v>402</v>
      </c>
    </row>
    <row r="44" spans="1:4" x14ac:dyDescent="0.2">
      <c r="A44" s="1247" t="s">
        <v>624</v>
      </c>
      <c r="B44" s="1248" t="s">
        <v>406</v>
      </c>
      <c r="C44" s="1247" t="s">
        <v>622</v>
      </c>
      <c r="D44" s="1248" t="s">
        <v>403</v>
      </c>
    </row>
    <row r="45" spans="1:4" x14ac:dyDescent="0.2">
      <c r="A45" s="1247" t="s">
        <v>627</v>
      </c>
      <c r="B45" s="1248" t="s">
        <v>407</v>
      </c>
      <c r="C45" s="1247" t="s">
        <v>624</v>
      </c>
      <c r="D45" s="1248" t="s">
        <v>406</v>
      </c>
    </row>
    <row r="46" spans="1:4" ht="12.75" customHeight="1" x14ac:dyDescent="0.2">
      <c r="A46" s="1247" t="s">
        <v>625</v>
      </c>
      <c r="B46" s="1248" t="s">
        <v>626</v>
      </c>
      <c r="C46" s="1247" t="s">
        <v>584</v>
      </c>
      <c r="D46" s="1248" t="s">
        <v>405</v>
      </c>
    </row>
    <row r="47" spans="1:4" ht="12.75" customHeight="1" x14ac:dyDescent="0.2">
      <c r="A47" s="1247" t="s">
        <v>628</v>
      </c>
      <c r="B47" s="1248" t="s">
        <v>629</v>
      </c>
      <c r="C47" s="1247" t="s">
        <v>625</v>
      </c>
      <c r="D47" s="1248" t="s">
        <v>626</v>
      </c>
    </row>
    <row r="48" spans="1:4" x14ac:dyDescent="0.2">
      <c r="A48" s="1534" t="s">
        <v>630</v>
      </c>
      <c r="B48" s="1536" t="s">
        <v>527</v>
      </c>
      <c r="C48" s="1247" t="s">
        <v>728</v>
      </c>
      <c r="D48" s="1248" t="s">
        <v>407</v>
      </c>
    </row>
    <row r="49" spans="1:4" x14ac:dyDescent="0.2">
      <c r="A49" s="1535"/>
      <c r="B49" s="1537"/>
      <c r="C49" s="1249" t="s">
        <v>729</v>
      </c>
      <c r="D49" s="1250" t="s">
        <v>629</v>
      </c>
    </row>
    <row r="50" spans="1:4" x14ac:dyDescent="0.2">
      <c r="A50" s="1531" t="s">
        <v>585</v>
      </c>
      <c r="B50" s="1538" t="s">
        <v>404</v>
      </c>
      <c r="C50" s="1249" t="s">
        <v>583</v>
      </c>
      <c r="D50" s="1250" t="s">
        <v>730</v>
      </c>
    </row>
    <row r="51" spans="1:4" x14ac:dyDescent="0.2">
      <c r="A51" s="1532"/>
      <c r="B51" s="1539"/>
      <c r="C51" s="1249" t="s">
        <v>623</v>
      </c>
      <c r="D51" s="1250" t="s">
        <v>496</v>
      </c>
    </row>
    <row r="52" spans="1:4" x14ac:dyDescent="0.2">
      <c r="A52" s="1251" t="s">
        <v>631</v>
      </c>
      <c r="B52" s="1252" t="s">
        <v>500</v>
      </c>
      <c r="C52" s="1251" t="s">
        <v>177</v>
      </c>
      <c r="D52" s="1252" t="s">
        <v>718</v>
      </c>
    </row>
    <row r="53" spans="1:4" x14ac:dyDescent="0.2">
      <c r="A53" s="1251" t="s">
        <v>632</v>
      </c>
      <c r="B53" s="1252" t="s">
        <v>731</v>
      </c>
      <c r="C53" s="1251" t="s">
        <v>631</v>
      </c>
      <c r="D53" s="1252" t="s">
        <v>500</v>
      </c>
    </row>
    <row r="54" spans="1:4" x14ac:dyDescent="0.2">
      <c r="A54" s="1540" t="s">
        <v>586</v>
      </c>
      <c r="B54" s="1540" t="s">
        <v>408</v>
      </c>
      <c r="C54" s="1251" t="s">
        <v>31</v>
      </c>
      <c r="D54" s="1252" t="s">
        <v>32</v>
      </c>
    </row>
    <row r="55" spans="1:4" x14ac:dyDescent="0.2">
      <c r="A55" s="1540"/>
      <c r="B55" s="1540"/>
      <c r="C55" s="1251" t="s">
        <v>732</v>
      </c>
      <c r="D55" s="1252" t="s">
        <v>407</v>
      </c>
    </row>
    <row r="56" spans="1:4" x14ac:dyDescent="0.2">
      <c r="A56" s="1253" t="s">
        <v>734</v>
      </c>
      <c r="B56" s="1253" t="s">
        <v>733</v>
      </c>
      <c r="C56" s="1251" t="s">
        <v>581</v>
      </c>
      <c r="D56" s="1252" t="s">
        <v>691</v>
      </c>
    </row>
    <row r="57" spans="1:4" x14ac:dyDescent="0.2">
      <c r="A57" s="1253" t="s">
        <v>735</v>
      </c>
      <c r="B57" s="1253" t="s">
        <v>736</v>
      </c>
      <c r="C57" s="1251" t="s">
        <v>734</v>
      </c>
      <c r="D57" s="1252" t="s">
        <v>733</v>
      </c>
    </row>
    <row r="58" spans="1:4" x14ac:dyDescent="0.2">
      <c r="A58" s="1531" t="s">
        <v>651</v>
      </c>
      <c r="B58" s="1531" t="s">
        <v>738</v>
      </c>
      <c r="C58" s="1251" t="s">
        <v>650</v>
      </c>
      <c r="D58" s="1252" t="s">
        <v>737</v>
      </c>
    </row>
    <row r="59" spans="1:4" x14ac:dyDescent="0.2">
      <c r="A59" s="1532"/>
      <c r="B59" s="1532"/>
      <c r="C59" s="1251" t="s">
        <v>654</v>
      </c>
      <c r="D59" s="1252" t="s">
        <v>656</v>
      </c>
    </row>
    <row r="60" spans="1:4" x14ac:dyDescent="0.2">
      <c r="A60" s="1251" t="s">
        <v>654</v>
      </c>
      <c r="B60" s="1252" t="s">
        <v>739</v>
      </c>
      <c r="C60" s="1251" t="s">
        <v>650</v>
      </c>
      <c r="D60" s="1252" t="s">
        <v>737</v>
      </c>
    </row>
    <row r="61" spans="1:4" x14ac:dyDescent="0.2">
      <c r="A61" s="1251" t="s">
        <v>43</v>
      </c>
      <c r="B61" s="1252" t="s">
        <v>44</v>
      </c>
      <c r="C61" s="1251" t="s">
        <v>45</v>
      </c>
      <c r="D61" s="1252" t="s">
        <v>740</v>
      </c>
    </row>
    <row r="62" spans="1:4" x14ac:dyDescent="0.2">
      <c r="A62" s="1251" t="s">
        <v>667</v>
      </c>
      <c r="B62" s="1252" t="s">
        <v>419</v>
      </c>
      <c r="C62" s="1251" t="s">
        <v>665</v>
      </c>
      <c r="D62" s="1252" t="s">
        <v>666</v>
      </c>
    </row>
    <row r="63" spans="1:4" x14ac:dyDescent="0.2">
      <c r="A63" s="1251" t="s">
        <v>668</v>
      </c>
      <c r="B63" s="1252" t="s">
        <v>741</v>
      </c>
      <c r="C63" s="1251" t="s">
        <v>667</v>
      </c>
      <c r="D63" s="1252" t="s">
        <v>419</v>
      </c>
    </row>
    <row r="64" spans="1:4" x14ac:dyDescent="0.2">
      <c r="A64" s="1254" t="s">
        <v>426</v>
      </c>
      <c r="B64" s="1254" t="s">
        <v>420</v>
      </c>
      <c r="C64" s="1254" t="s">
        <v>742</v>
      </c>
      <c r="D64" s="1254" t="s">
        <v>743</v>
      </c>
    </row>
    <row r="65" spans="1:4" x14ac:dyDescent="0.2">
      <c r="A65" s="1254" t="s">
        <v>427</v>
      </c>
      <c r="B65" s="1254" t="s">
        <v>421</v>
      </c>
      <c r="C65" s="1254" t="s">
        <v>426</v>
      </c>
      <c r="D65" s="1254" t="s">
        <v>420</v>
      </c>
    </row>
    <row r="66" spans="1:4" x14ac:dyDescent="0.2">
      <c r="A66" s="1254" t="s">
        <v>428</v>
      </c>
      <c r="B66" s="1254" t="s">
        <v>422</v>
      </c>
      <c r="C66" s="1254" t="s">
        <v>427</v>
      </c>
      <c r="D66" s="1254" t="s">
        <v>421</v>
      </c>
    </row>
    <row r="67" spans="1:4" x14ac:dyDescent="0.2">
      <c r="A67" s="1254" t="s">
        <v>429</v>
      </c>
      <c r="B67" s="1254" t="s">
        <v>423</v>
      </c>
      <c r="C67" s="1254" t="s">
        <v>428</v>
      </c>
      <c r="D67" s="1254" t="s">
        <v>422</v>
      </c>
    </row>
    <row r="68" spans="1:4" x14ac:dyDescent="0.2">
      <c r="A68" s="1254" t="s">
        <v>430</v>
      </c>
      <c r="B68" s="1254" t="s">
        <v>424</v>
      </c>
      <c r="C68" s="1254" t="s">
        <v>429</v>
      </c>
      <c r="D68" s="1254" t="s">
        <v>423</v>
      </c>
    </row>
    <row r="69" spans="1:4" x14ac:dyDescent="0.2">
      <c r="A69" s="1254" t="s">
        <v>431</v>
      </c>
      <c r="B69" s="1254" t="s">
        <v>425</v>
      </c>
      <c r="C69" s="1254" t="s">
        <v>430</v>
      </c>
      <c r="D69" s="1254" t="s">
        <v>424</v>
      </c>
    </row>
    <row r="70" spans="1:4" x14ac:dyDescent="0.2">
      <c r="A70" s="1254" t="s">
        <v>669</v>
      </c>
      <c r="B70" s="1254" t="s">
        <v>744</v>
      </c>
      <c r="C70" s="1254" t="s">
        <v>45</v>
      </c>
      <c r="D70" s="1254" t="s">
        <v>740</v>
      </c>
    </row>
    <row r="71" spans="1:4" x14ac:dyDescent="0.2">
      <c r="A71" s="1254" t="s">
        <v>436</v>
      </c>
      <c r="B71" s="1254" t="s">
        <v>145</v>
      </c>
      <c r="C71" s="1254" t="s">
        <v>41</v>
      </c>
      <c r="D71" s="1254" t="s">
        <v>745</v>
      </c>
    </row>
    <row r="72" spans="1:4" x14ac:dyDescent="0.2">
      <c r="A72" s="1254" t="s">
        <v>122</v>
      </c>
      <c r="B72" s="1254" t="s">
        <v>123</v>
      </c>
      <c r="C72" s="1254" t="s">
        <v>120</v>
      </c>
      <c r="D72" s="1254" t="s">
        <v>121</v>
      </c>
    </row>
    <row r="73" spans="1:4" x14ac:dyDescent="0.2">
      <c r="A73" s="1254" t="s">
        <v>509</v>
      </c>
      <c r="B73" s="1254" t="s">
        <v>510</v>
      </c>
      <c r="C73" s="1254" t="s">
        <v>120</v>
      </c>
      <c r="D73" s="1254" t="s">
        <v>121</v>
      </c>
    </row>
    <row r="74" spans="1:4" x14ac:dyDescent="0.2">
      <c r="A74" s="1255" t="s">
        <v>446</v>
      </c>
      <c r="B74" s="1256" t="s">
        <v>678</v>
      </c>
      <c r="C74" s="1254" t="s">
        <v>122</v>
      </c>
      <c r="D74" s="1254" t="s">
        <v>747</v>
      </c>
    </row>
    <row r="75" spans="1:4" x14ac:dyDescent="0.2">
      <c r="A75" s="1254" t="s">
        <v>748</v>
      </c>
      <c r="B75" s="1254" t="s">
        <v>125</v>
      </c>
      <c r="C75" s="1254" t="s">
        <v>118</v>
      </c>
      <c r="D75" s="1254" t="s">
        <v>746</v>
      </c>
    </row>
    <row r="76" spans="1:4" x14ac:dyDescent="0.2">
      <c r="A76" s="1254" t="s">
        <v>749</v>
      </c>
      <c r="B76" s="1254" t="s">
        <v>127</v>
      </c>
      <c r="C76" s="1254" t="s">
        <v>118</v>
      </c>
      <c r="D76" s="1254" t="s">
        <v>746</v>
      </c>
    </row>
    <row r="77" spans="1:4" x14ac:dyDescent="0.2">
      <c r="A77" s="1533" t="s">
        <v>447</v>
      </c>
      <c r="B77" s="1533" t="s">
        <v>454</v>
      </c>
      <c r="C77" s="1254" t="s">
        <v>118</v>
      </c>
      <c r="D77" s="1254" t="s">
        <v>746</v>
      </c>
    </row>
    <row r="78" spans="1:4" x14ac:dyDescent="0.2">
      <c r="A78" s="1533"/>
      <c r="B78" s="1533"/>
      <c r="C78" s="1254" t="s">
        <v>749</v>
      </c>
      <c r="D78" s="1254" t="s">
        <v>127</v>
      </c>
    </row>
    <row r="79" spans="1:4" x14ac:dyDescent="0.2">
      <c r="A79" s="1254" t="s">
        <v>452</v>
      </c>
      <c r="B79" s="1254" t="s">
        <v>750</v>
      </c>
      <c r="C79" s="1254" t="s">
        <v>446</v>
      </c>
      <c r="D79" s="1254" t="s">
        <v>678</v>
      </c>
    </row>
    <row r="80" spans="1:4" x14ac:dyDescent="0.2">
      <c r="A80" s="1254" t="s">
        <v>133</v>
      </c>
      <c r="B80" s="1254" t="s">
        <v>134</v>
      </c>
      <c r="C80" s="1254" t="s">
        <v>606</v>
      </c>
      <c r="D80" s="1254" t="s">
        <v>531</v>
      </c>
    </row>
    <row r="81" spans="1:4" x14ac:dyDescent="0.2">
      <c r="A81" s="1254" t="s">
        <v>135</v>
      </c>
      <c r="B81" s="1254" t="s">
        <v>136</v>
      </c>
      <c r="C81" s="1254" t="s">
        <v>133</v>
      </c>
      <c r="D81" s="1254" t="s">
        <v>134</v>
      </c>
    </row>
    <row r="82" spans="1:4" x14ac:dyDescent="0.2">
      <c r="A82" s="1254" t="s">
        <v>137</v>
      </c>
      <c r="B82" s="1254" t="s">
        <v>751</v>
      </c>
      <c r="C82" s="1254" t="s">
        <v>135</v>
      </c>
      <c r="D82" s="1254" t="s">
        <v>136</v>
      </c>
    </row>
    <row r="83" spans="1:4" x14ac:dyDescent="0.2">
      <c r="A83" s="1254" t="s">
        <v>471</v>
      </c>
      <c r="B83" s="1254" t="s">
        <v>468</v>
      </c>
      <c r="C83" s="1254" t="s">
        <v>137</v>
      </c>
      <c r="D83" s="1254" t="s">
        <v>751</v>
      </c>
    </row>
    <row r="84" spans="1:4" x14ac:dyDescent="0.2">
      <c r="A84" s="1254" t="s">
        <v>472</v>
      </c>
      <c r="B84" s="1254" t="s">
        <v>469</v>
      </c>
      <c r="C84" s="1254" t="s">
        <v>471</v>
      </c>
      <c r="D84" s="1254" t="s">
        <v>468</v>
      </c>
    </row>
    <row r="85" spans="1:4" x14ac:dyDescent="0.2">
      <c r="A85" s="1254" t="s">
        <v>754</v>
      </c>
      <c r="B85" s="1254" t="s">
        <v>755</v>
      </c>
      <c r="C85" s="1254" t="s">
        <v>753</v>
      </c>
      <c r="D85" s="1254" t="s">
        <v>752</v>
      </c>
    </row>
    <row r="86" spans="1:4" x14ac:dyDescent="0.2">
      <c r="A86" s="1254" t="s">
        <v>756</v>
      </c>
      <c r="B86" s="1254" t="s">
        <v>757</v>
      </c>
      <c r="C86" s="1254" t="s">
        <v>141</v>
      </c>
      <c r="D86" s="1254" t="s">
        <v>755</v>
      </c>
    </row>
  </sheetData>
  <sheetProtection selectLockedCells="1" selectUnlockedCells="1"/>
  <protectedRanges>
    <protectedRange sqref="D48" name="Tartomány1_2_1"/>
  </protectedRanges>
  <mergeCells count="16">
    <mergeCell ref="A58:A59"/>
    <mergeCell ref="B58:B59"/>
    <mergeCell ref="A77:A78"/>
    <mergeCell ref="B77:B78"/>
    <mergeCell ref="A48:A49"/>
    <mergeCell ref="B48:B49"/>
    <mergeCell ref="A50:A51"/>
    <mergeCell ref="B50:B51"/>
    <mergeCell ref="A54:A55"/>
    <mergeCell ref="B54:B55"/>
    <mergeCell ref="C18:C19"/>
    <mergeCell ref="A1:D1"/>
    <mergeCell ref="A2:D2"/>
    <mergeCell ref="A3:A4"/>
    <mergeCell ref="B3:B4"/>
    <mergeCell ref="C3:D3"/>
  </mergeCells>
  <pageMargins left="0.75" right="0.75" top="1" bottom="1" header="0.5" footer="0.5"/>
  <pageSetup paperSize="9" scale="77" orientation="portrait" r:id="rId1"/>
  <headerFooter alignWithMargins="0">
    <oddHeader>&amp;R&amp;"Arial,Normál"&amp;12 1/1. számú melléklet a  bűnügyi igazgatási alapképzési szak tantervéhez</oddHeader>
    <oddFooter>&amp;R&amp;Z&amp;F  &amp;D</oddFooter>
  </headerFooter>
  <rowBreaks count="1" manualBreakCount="1">
    <brk id="33" max="16383" man="1"/>
  </rowBreaks>
  <colBreaks count="1" manualBreakCount="1">
    <brk id="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10E175A29901546B321D497A60D101F" ma:contentTypeVersion="15" ma:contentTypeDescription="Új dokumentum létrehozása." ma:contentTypeScope="" ma:versionID="5620807981e15e08edf498938cd19286">
  <xsd:schema xmlns:xsd="http://www.w3.org/2001/XMLSchema" xmlns:xs="http://www.w3.org/2001/XMLSchema" xmlns:p="http://schemas.microsoft.com/office/2006/metadata/properties" xmlns:ns3="bb055224-0e5d-42cf-bd71-66621e80eb4b" xmlns:ns4="23ed7243-56cb-49c8-85d3-809170292752" targetNamespace="http://schemas.microsoft.com/office/2006/metadata/properties" ma:root="true" ma:fieldsID="8e4d54f271a84999fff7c46ea80040c1" ns3:_="" ns4:_="">
    <xsd:import namespace="bb055224-0e5d-42cf-bd71-66621e80eb4b"/>
    <xsd:import namespace="23ed7243-56cb-49c8-85d3-8091702927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55224-0e5d-42cf-bd71-66621e80eb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ed7243-56cb-49c8-85d3-80917029275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b055224-0e5d-42cf-bd71-66621e80eb4b" xsi:nil="true"/>
  </documentManagement>
</p:properties>
</file>

<file path=customXml/itemProps1.xml><?xml version="1.0" encoding="utf-8"?>
<ds:datastoreItem xmlns:ds="http://schemas.openxmlformats.org/officeDocument/2006/customXml" ds:itemID="{0A114411-51D7-4670-81FB-A9E178D027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8F70E7-1C0D-4F21-A97A-6E7733820B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055224-0e5d-42cf-bd71-66621e80eb4b"/>
    <ds:schemaRef ds:uri="23ed7243-56cb-49c8-85d3-8091702927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D8E6E3-5588-47AF-9D3E-578925250037}">
  <ds:schemaRefs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23ed7243-56cb-49c8-85d3-809170292752"/>
    <ds:schemaRef ds:uri="http://schemas.openxmlformats.org/package/2006/metadata/core-properties"/>
    <ds:schemaRef ds:uri="bb055224-0e5d-42cf-bd71-66621e80eb4b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</vt:i4>
      </vt:variant>
    </vt:vector>
  </HeadingPairs>
  <TitlesOfParts>
    <vt:vector size="8" baseType="lpstr">
      <vt:lpstr>SZAK</vt:lpstr>
      <vt:lpstr>Bevándorlási</vt:lpstr>
      <vt:lpstr>HATÁRRENDÉSZETI</vt:lpstr>
      <vt:lpstr>Igrend</vt:lpstr>
      <vt:lpstr>Közlekedés</vt:lpstr>
      <vt:lpstr>Közrendvédelmi</vt:lpstr>
      <vt:lpstr>Előtanulmányi rend</vt:lpstr>
      <vt:lpstr>Közlekedés!Nyomtatási_terület</vt:lpstr>
    </vt:vector>
  </TitlesOfParts>
  <Company>zmne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NKE - VKI mintatanterv</dc:title>
  <dc:subject>tanterv első változat</dc:subject>
  <dc:creator>Grósz</dc:creator>
  <cp:lastModifiedBy>Mikóczi Márta</cp:lastModifiedBy>
  <cp:lastPrinted>2023-11-09T08:19:07Z</cp:lastPrinted>
  <dcterms:created xsi:type="dcterms:W3CDTF">2011-10-11T07:28:39Z</dcterms:created>
  <dcterms:modified xsi:type="dcterms:W3CDTF">2024-10-02T12:38:16Z</dcterms:modified>
  <cp:category>munkaanyag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0x010100410E175A29901546B321D497A60D101F</vt:lpwstr>
  </property>
</Properties>
</file>